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GITAL\01_Webseiten\___Dokumente\Infrastruktur - Dokumente\Kabelschutz\"/>
    </mc:Choice>
  </mc:AlternateContent>
  <xr:revisionPtr revIDLastSave="0" documentId="13_ncr:1_{B5D3F879-D4D0-4AD5-B61E-A223FBA80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ALTAQ" sheetId="7" r:id="rId1"/>
    <sheet name="DRIFIL Multifüller" sheetId="6" r:id="rId2"/>
    <sheet name="NOFIRNO Multifüller" sheetId="4" r:id="rId3"/>
    <sheet name="NOFIRNO per m²" sheetId="8" r:id="rId4"/>
    <sheet name="NOFIRNO L x H" sheetId="9" r:id="rId5"/>
    <sheet name="Arbeitszeit bei Mitbewerb!" sheetId="10" r:id="rId6"/>
  </sheets>
  <definedNames>
    <definedName name="_xlnm.Print_Area" localSheetId="1">'DRIFIL Multifüller'!$B$1:$L$40</definedName>
    <definedName name="_xlnm.Print_Area" localSheetId="4">'NOFIRNO L x H'!$A$1:$M$65</definedName>
    <definedName name="_xlnm.Print_Area" localSheetId="2">'NOFIRNO Multifüller'!$B$1:$L$42</definedName>
    <definedName name="_xlnm.Print_Area" localSheetId="3">'NOFIRNO per m²'!$B$4:$M$91</definedName>
    <definedName name="_xlnm.Print_Area" localSheetId="0">SEALTAQ!$B$1:$P$36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0" l="1"/>
  <c r="G36" i="10"/>
  <c r="D41" i="10"/>
  <c r="D42" i="10"/>
  <c r="D43" i="10"/>
  <c r="D44" i="10"/>
  <c r="D45" i="10"/>
  <c r="D46" i="10"/>
  <c r="D47" i="10"/>
  <c r="E20" i="9"/>
  <c r="F20" i="9" s="1"/>
  <c r="K20" i="9"/>
  <c r="L20" i="9" s="1"/>
  <c r="E21" i="9"/>
  <c r="F21" i="9"/>
  <c r="G21" i="9"/>
  <c r="K21" i="9"/>
  <c r="L21" i="9" s="1"/>
  <c r="M21" i="9" s="1"/>
  <c r="E22" i="9"/>
  <c r="F22" i="9" s="1"/>
  <c r="G22" i="9" s="1"/>
  <c r="K22" i="9"/>
  <c r="L22" i="9"/>
  <c r="M22" i="9"/>
  <c r="D27" i="9"/>
  <c r="F27" i="9" s="1"/>
  <c r="G30" i="9"/>
  <c r="D33" i="9"/>
  <c r="F33" i="9" s="1"/>
  <c r="F42" i="9"/>
  <c r="E52" i="9" s="1"/>
  <c r="F52" i="9" s="1"/>
  <c r="G52" i="9" s="1"/>
  <c r="K51" i="9"/>
  <c r="L51" i="9" s="1"/>
  <c r="K52" i="9"/>
  <c r="L52" i="9" s="1"/>
  <c r="M52" i="9" s="1"/>
  <c r="K53" i="9"/>
  <c r="L53" i="9" s="1"/>
  <c r="M53" i="9" s="1"/>
  <c r="D58" i="9"/>
  <c r="F58" i="9" s="1"/>
  <c r="G61" i="9"/>
  <c r="D64" i="9"/>
  <c r="F64" i="9" s="1"/>
  <c r="D19" i="8"/>
  <c r="E19" i="8"/>
  <c r="F19" i="8" s="1"/>
  <c r="J19" i="8"/>
  <c r="K19" i="8" s="1"/>
  <c r="L19" i="8" s="1"/>
  <c r="D20" i="8"/>
  <c r="E20" i="8" s="1"/>
  <c r="F20" i="8" s="1"/>
  <c r="G20" i="8" s="1"/>
  <c r="J20" i="8"/>
  <c r="K20" i="8"/>
  <c r="L20" i="8" s="1"/>
  <c r="M20" i="8" s="1"/>
  <c r="D21" i="8"/>
  <c r="E21" i="8"/>
  <c r="F21" i="8" s="1"/>
  <c r="G21" i="8" s="1"/>
  <c r="J21" i="8"/>
  <c r="K21" i="8" s="1"/>
  <c r="L21" i="8" s="1"/>
  <c r="M21" i="8" s="1"/>
  <c r="D22" i="8"/>
  <c r="E22" i="8" s="1"/>
  <c r="F22" i="8" s="1"/>
  <c r="G22" i="8" s="1"/>
  <c r="J22" i="8"/>
  <c r="K22" i="8"/>
  <c r="L22" i="8" s="1"/>
  <c r="M22" i="8" s="1"/>
  <c r="D23" i="8"/>
  <c r="E23" i="8"/>
  <c r="F23" i="8" s="1"/>
  <c r="G23" i="8" s="1"/>
  <c r="J23" i="8"/>
  <c r="K23" i="8" s="1"/>
  <c r="L23" i="8" s="1"/>
  <c r="M23" i="8" s="1"/>
  <c r="D24" i="8"/>
  <c r="E24" i="8" s="1"/>
  <c r="F24" i="8" s="1"/>
  <c r="G24" i="8" s="1"/>
  <c r="J24" i="8"/>
  <c r="K24" i="8"/>
  <c r="L24" i="8" s="1"/>
  <c r="M24" i="8" s="1"/>
  <c r="D25" i="8"/>
  <c r="E25" i="8"/>
  <c r="F25" i="8" s="1"/>
  <c r="G25" i="8" s="1"/>
  <c r="J25" i="8"/>
  <c r="K25" i="8" s="1"/>
  <c r="L25" i="8" s="1"/>
  <c r="M25" i="8" s="1"/>
  <c r="D26" i="8"/>
  <c r="E26" i="8" s="1"/>
  <c r="F26" i="8" s="1"/>
  <c r="G26" i="8" s="1"/>
  <c r="J26" i="8"/>
  <c r="K26" i="8"/>
  <c r="L26" i="8" s="1"/>
  <c r="M26" i="8" s="1"/>
  <c r="D27" i="8"/>
  <c r="E27" i="8"/>
  <c r="F27" i="8" s="1"/>
  <c r="G27" i="8" s="1"/>
  <c r="J27" i="8"/>
  <c r="K27" i="8" s="1"/>
  <c r="L27" i="8" s="1"/>
  <c r="M27" i="8" s="1"/>
  <c r="D28" i="8"/>
  <c r="E28" i="8" s="1"/>
  <c r="F28" i="8" s="1"/>
  <c r="G28" i="8" s="1"/>
  <c r="J28" i="8"/>
  <c r="K28" i="8"/>
  <c r="L28" i="8" s="1"/>
  <c r="M28" i="8" s="1"/>
  <c r="D29" i="8"/>
  <c r="E29" i="8"/>
  <c r="F29" i="8" s="1"/>
  <c r="G29" i="8" s="1"/>
  <c r="J29" i="8"/>
  <c r="K29" i="8" s="1"/>
  <c r="L29" i="8" s="1"/>
  <c r="M29" i="8" s="1"/>
  <c r="D30" i="8"/>
  <c r="E30" i="8" s="1"/>
  <c r="F30" i="8" s="1"/>
  <c r="G30" i="8" s="1"/>
  <c r="J30" i="8"/>
  <c r="K30" i="8"/>
  <c r="L30" i="8" s="1"/>
  <c r="M30" i="8" s="1"/>
  <c r="D31" i="8"/>
  <c r="E31" i="8"/>
  <c r="F31" i="8" s="1"/>
  <c r="G31" i="8" s="1"/>
  <c r="J31" i="8"/>
  <c r="K31" i="8" s="1"/>
  <c r="L31" i="8" s="1"/>
  <c r="M31" i="8" s="1"/>
  <c r="D32" i="8"/>
  <c r="E32" i="8" s="1"/>
  <c r="F32" i="8" s="1"/>
  <c r="G32" i="8" s="1"/>
  <c r="J32" i="8"/>
  <c r="K32" i="8"/>
  <c r="L32" i="8" s="1"/>
  <c r="M32" i="8" s="1"/>
  <c r="D37" i="8"/>
  <c r="F37" i="8" s="1"/>
  <c r="D59" i="8"/>
  <c r="E59" i="8" s="1"/>
  <c r="F59" i="8" s="1"/>
  <c r="J59" i="8"/>
  <c r="K59" i="8"/>
  <c r="L59" i="8"/>
  <c r="D60" i="8"/>
  <c r="E60" i="8" s="1"/>
  <c r="F60" i="8" s="1"/>
  <c r="G60" i="8" s="1"/>
  <c r="J60" i="8"/>
  <c r="K60" i="8"/>
  <c r="L60" i="8" s="1"/>
  <c r="D61" i="8"/>
  <c r="E61" i="8"/>
  <c r="F61" i="8" s="1"/>
  <c r="G61" i="8" s="1"/>
  <c r="J61" i="8"/>
  <c r="K61" i="8"/>
  <c r="L61" i="8" s="1"/>
  <c r="D62" i="8"/>
  <c r="E62" i="8"/>
  <c r="F62" i="8" s="1"/>
  <c r="G62" i="8" s="1"/>
  <c r="J62" i="8"/>
  <c r="K62" i="8"/>
  <c r="L62" i="8" s="1"/>
  <c r="D63" i="8"/>
  <c r="E63" i="8" s="1"/>
  <c r="F63" i="8" s="1"/>
  <c r="G63" i="8" s="1"/>
  <c r="J63" i="8"/>
  <c r="K63" i="8" s="1"/>
  <c r="L63" i="8" s="1"/>
  <c r="D64" i="8"/>
  <c r="E64" i="8" s="1"/>
  <c r="F64" i="8" s="1"/>
  <c r="G64" i="8" s="1"/>
  <c r="J64" i="8"/>
  <c r="K64" i="8" s="1"/>
  <c r="L64" i="8" s="1"/>
  <c r="D65" i="8"/>
  <c r="E65" i="8" s="1"/>
  <c r="F65" i="8" s="1"/>
  <c r="G65" i="8" s="1"/>
  <c r="J65" i="8"/>
  <c r="K65" i="8"/>
  <c r="L65" i="8" s="1"/>
  <c r="D66" i="8"/>
  <c r="E66" i="8" s="1"/>
  <c r="F66" i="8" s="1"/>
  <c r="G66" i="8" s="1"/>
  <c r="J66" i="8"/>
  <c r="K66" i="8"/>
  <c r="L66" i="8" s="1"/>
  <c r="D67" i="8"/>
  <c r="E67" i="8"/>
  <c r="F67" i="8"/>
  <c r="G67" i="8" s="1"/>
  <c r="J67" i="8"/>
  <c r="K67" i="8" s="1"/>
  <c r="L67" i="8" s="1"/>
  <c r="D68" i="8"/>
  <c r="E68" i="8" s="1"/>
  <c r="F68" i="8" s="1"/>
  <c r="G68" i="8" s="1"/>
  <c r="J68" i="8"/>
  <c r="K68" i="8" s="1"/>
  <c r="L68" i="8" s="1"/>
  <c r="D69" i="8"/>
  <c r="E69" i="8" s="1"/>
  <c r="F69" i="8" s="1"/>
  <c r="G69" i="8" s="1"/>
  <c r="J69" i="8"/>
  <c r="K69" i="8" s="1"/>
  <c r="L69" i="8" s="1"/>
  <c r="D70" i="8"/>
  <c r="E70" i="8"/>
  <c r="F70" i="8"/>
  <c r="G70" i="8" s="1"/>
  <c r="J70" i="8"/>
  <c r="K70" i="8" s="1"/>
  <c r="L70" i="8" s="1"/>
  <c r="D71" i="8"/>
  <c r="E71" i="8"/>
  <c r="F71" i="8"/>
  <c r="G71" i="8" s="1"/>
  <c r="J71" i="8"/>
  <c r="K71" i="8"/>
  <c r="L71" i="8"/>
  <c r="D72" i="8"/>
  <c r="E72" i="8"/>
  <c r="F72" i="8" s="1"/>
  <c r="G72" i="8" s="1"/>
  <c r="J72" i="8"/>
  <c r="K72" i="8" s="1"/>
  <c r="L72" i="8" s="1"/>
  <c r="D77" i="8"/>
  <c r="F77" i="8" s="1"/>
  <c r="G80" i="8"/>
  <c r="D83" i="8"/>
  <c r="F83" i="8"/>
  <c r="M19" i="8" l="1"/>
  <c r="D42" i="8"/>
  <c r="F42" i="8" s="1"/>
  <c r="D36" i="8"/>
  <c r="F36" i="8" s="1"/>
  <c r="D82" i="8"/>
  <c r="F82" i="8" s="1"/>
  <c r="D76" i="8"/>
  <c r="F76" i="8" s="1"/>
  <c r="D41" i="8"/>
  <c r="F41" i="8" s="1"/>
  <c r="F44" i="8" s="1"/>
  <c r="D35" i="8"/>
  <c r="F35" i="8" s="1"/>
  <c r="F38" i="8" s="1"/>
  <c r="G19" i="8"/>
  <c r="D31" i="9"/>
  <c r="F31" i="9" s="1"/>
  <c r="F34" i="9" s="1"/>
  <c r="G20" i="9"/>
  <c r="D25" i="9"/>
  <c r="F25" i="9" s="1"/>
  <c r="F28" i="9" s="1"/>
  <c r="D32" i="9"/>
  <c r="F32" i="9" s="1"/>
  <c r="D26" i="9"/>
  <c r="F26" i="9" s="1"/>
  <c r="M20" i="9"/>
  <c r="D81" i="8"/>
  <c r="F81" i="8" s="1"/>
  <c r="D75" i="8"/>
  <c r="F75" i="8" s="1"/>
  <c r="F78" i="8" s="1"/>
  <c r="G59" i="8"/>
  <c r="M51" i="9"/>
  <c r="D63" i="9"/>
  <c r="F63" i="9" s="1"/>
  <c r="D57" i="9"/>
  <c r="F57" i="9" s="1"/>
  <c r="E51" i="9"/>
  <c r="F51" i="9" s="1"/>
  <c r="D43" i="8"/>
  <c r="F43" i="8" s="1"/>
  <c r="E53" i="9"/>
  <c r="F53" i="9" s="1"/>
  <c r="G53" i="9" s="1"/>
  <c r="F84" i="8" l="1"/>
  <c r="D62" i="9"/>
  <c r="F62" i="9" s="1"/>
  <c r="F65" i="9" s="1"/>
  <c r="G51" i="9"/>
  <c r="D56" i="9"/>
  <c r="F56" i="9" s="1"/>
  <c r="F59" i="9" s="1"/>
  <c r="D8" i="7"/>
  <c r="D32" i="7" s="1"/>
  <c r="F32" i="7" s="1"/>
  <c r="D9" i="7"/>
  <c r="L34" i="7" s="1"/>
  <c r="N34" i="7" s="1"/>
  <c r="I27" i="6"/>
  <c r="C29" i="6"/>
  <c r="I29" i="4"/>
  <c r="I31" i="4"/>
  <c r="I27" i="4"/>
  <c r="K27" i="4" s="1"/>
  <c r="L27" i="4" s="1"/>
  <c r="C27" i="4"/>
  <c r="D27" i="4" s="1"/>
  <c r="C29" i="4"/>
  <c r="D29" i="4" s="1"/>
  <c r="H31" i="4"/>
  <c r="H29" i="4"/>
  <c r="H27" i="4"/>
  <c r="B31" i="4"/>
  <c r="B29" i="4"/>
  <c r="B27" i="4"/>
  <c r="D34" i="7" l="1"/>
  <c r="F34" i="7" s="1"/>
  <c r="L32" i="7"/>
  <c r="N32" i="7" s="1"/>
  <c r="E27" i="4"/>
  <c r="F27" i="4" s="1"/>
  <c r="E29" i="4"/>
  <c r="F29" i="4" s="1"/>
  <c r="J27" i="4"/>
  <c r="I29" i="6" l="1"/>
  <c r="K29" i="6" s="1"/>
  <c r="L29" i="6" s="1"/>
  <c r="D29" i="6"/>
  <c r="K27" i="6"/>
  <c r="L27" i="6" s="1"/>
  <c r="C27" i="6"/>
  <c r="E27" i="6" s="1"/>
  <c r="F27" i="6" s="1"/>
  <c r="C31" i="4"/>
  <c r="L31" i="6" l="1"/>
  <c r="J27" i="6"/>
  <c r="E29" i="6"/>
  <c r="F29" i="6" s="1"/>
  <c r="F31" i="6" s="1"/>
  <c r="D27" i="6"/>
  <c r="D31" i="6" s="1"/>
  <c r="J29" i="6"/>
  <c r="K31" i="4"/>
  <c r="L31" i="4" s="1"/>
  <c r="J31" i="6" l="1"/>
  <c r="J31" i="4"/>
  <c r="D31" i="4"/>
  <c r="J29" i="4"/>
  <c r="J33" i="4" l="1"/>
  <c r="D33" i="4"/>
  <c r="E31" i="4"/>
  <c r="F31" i="4" s="1"/>
  <c r="K29" i="4" l="1"/>
  <c r="L29" i="4" s="1"/>
  <c r="F33" i="4" l="1"/>
  <c r="L3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Hc-Electric GmbH</author>
    <author>atbasz01</author>
  </authors>
  <commentList>
    <comment ref="H11" authorId="0" shapeId="0" xr:uid="{00000000-0006-0000-0000-000001000000}">
      <text>
        <r>
          <rPr>
            <sz val="8"/>
            <color indexed="81"/>
            <rFont val="Tahoma"/>
            <family val="2"/>
          </rPr>
          <t>10 cm Materialstärke sollten nicht unterschritten werden</t>
        </r>
      </text>
    </comment>
    <comment ref="H13" authorId="1" shapeId="0" xr:uid="{00000000-0006-0000-0000-000002000000}">
      <text>
        <r>
          <rPr>
            <sz val="8"/>
            <color indexed="81"/>
            <rFont val="Tahoma"/>
            <family val="2"/>
          </rPr>
          <t>Anzahl der abzudichtenden Maueröffnungen hier eingeben!</t>
        </r>
      </text>
    </comment>
    <comment ref="D17" authorId="1" shapeId="0" xr:uid="{00000000-0006-0000-0000-000003000000}">
      <text>
        <r>
          <rPr>
            <sz val="8"/>
            <color indexed="81"/>
            <rFont val="Tahoma"/>
            <family val="2"/>
          </rPr>
          <t xml:space="preserve">in allen grünen Feldern bitte Ihre Werte einfügen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Mayer</author>
  </authors>
  <commentList>
    <comment ref="E25" authorId="0" shapeId="0" xr:uid="{C5C2F938-773C-431D-B548-0C7D81FAD664}">
      <text>
        <r>
          <rPr>
            <b/>
            <sz val="9"/>
            <color indexed="81"/>
            <rFont val="Segoe UI"/>
            <family val="2"/>
          </rPr>
          <t>berechtet für die  beidseitige Abdichtung der Durchführung</t>
        </r>
      </text>
    </comment>
    <comment ref="K25" authorId="0" shapeId="0" xr:uid="{8663996B-F1C7-4258-AC60-D8E29157E6AC}">
      <text>
        <r>
          <rPr>
            <b/>
            <sz val="9"/>
            <color indexed="81"/>
            <rFont val="Segoe UI"/>
            <family val="2"/>
          </rPr>
          <t>berechtet für die  beidseitige Abdichtung der Durchführung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atbasz01</author>
  </authors>
  <commentList>
    <comment ref="M8" authorId="0" shapeId="0" xr:uid="{00000000-0006-0000-0400-000001000000}">
      <text>
        <r>
          <rPr>
            <sz val="8"/>
            <color indexed="81"/>
            <rFont val="Tahoma"/>
            <family val="2"/>
          </rPr>
          <t>hier den Rabatt eintragen</t>
        </r>
      </text>
    </comment>
    <comment ref="I18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gerechnet bei ..cm Schotthöhe. Werte können bei Bedarf angepaßt werden.
</t>
        </r>
      </text>
    </comment>
    <comment ref="B19" authorId="0" shapeId="0" xr:uid="{00000000-0006-0000-0400-000003000000}">
      <text>
        <r>
          <rPr>
            <sz val="8"/>
            <color indexed="81"/>
            <rFont val="Tahoma"/>
            <family val="2"/>
          </rPr>
          <t xml:space="preserve">hier die Anzahl der Öffnungen eingeben
</t>
        </r>
      </text>
    </comment>
    <comment ref="M48" authorId="0" shapeId="0" xr:uid="{00000000-0006-0000-0400-000004000000}">
      <text>
        <r>
          <rPr>
            <sz val="8"/>
            <color indexed="81"/>
            <rFont val="Tahoma"/>
            <family val="2"/>
          </rPr>
          <t>hier den Rabatt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atbasz01</author>
  </authors>
  <commentList>
    <comment ref="M8" authorId="0" shapeId="0" xr:uid="{00000000-0006-0000-0500-000001000000}">
      <text>
        <r>
          <rPr>
            <sz val="8"/>
            <color indexed="81"/>
            <rFont val="Tahoma"/>
            <family val="2"/>
          </rPr>
          <t>hier den Rabatt eintragen</t>
        </r>
      </text>
    </comment>
    <comment ref="M40" authorId="0" shapeId="0" xr:uid="{00000000-0006-0000-0500-000002000000}">
      <text>
        <r>
          <rPr>
            <sz val="8"/>
            <color indexed="81"/>
            <rFont val="Tahoma"/>
            <family val="2"/>
          </rPr>
          <t>hier den Rabatt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Roland Haller</author>
  </authors>
  <commentList>
    <comment ref="B28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
3 Anstriche erforderlich!
ca. 2 h Wartezeit zwischen den Anstrichen
ca. 0,5mm Trockenschichtstärke pro Anstrich</t>
        </r>
      </text>
    </comment>
    <comment ref="B33" authorId="0" shapeId="0" xr:uid="{00000000-0006-0000-0600-000002000000}">
      <text>
        <r>
          <rPr>
            <sz val="8"/>
            <color indexed="81"/>
            <rFont val="Tahoma"/>
            <family val="2"/>
          </rPr>
          <t xml:space="preserve">
2 Anstriche erforderlich
ca. 2 h Wartezeit zwischen den Anstrichen
ca. 0,5mm Trockenschichtstärke pro Anstrich</t>
        </r>
      </text>
    </comment>
  </commentList>
</comments>
</file>

<file path=xl/sharedStrings.xml><?xml version="1.0" encoding="utf-8"?>
<sst xmlns="http://schemas.openxmlformats.org/spreadsheetml/2006/main" count="506" uniqueCount="172">
  <si>
    <t>Stück</t>
  </si>
  <si>
    <t>gerundet</t>
  </si>
  <si>
    <t>Anzahl der Öffnungen:</t>
  </si>
  <si>
    <t>Durchmesser der Öffnung</t>
  </si>
  <si>
    <t>mm</t>
  </si>
  <si>
    <t>1. Durchmesser</t>
  </si>
  <si>
    <t>2. Durchmesser</t>
  </si>
  <si>
    <t>3. Durchmesser</t>
  </si>
  <si>
    <t>4. Durchmesser</t>
  </si>
  <si>
    <t>exakt berechnet</t>
  </si>
  <si>
    <t>Preis</t>
  </si>
  <si>
    <t xml:space="preserve">Gesamtkosten </t>
  </si>
  <si>
    <t>DM (mm)</t>
  </si>
  <si>
    <t xml:space="preserve">Belegung </t>
  </si>
  <si>
    <t>Länge der Öffnung</t>
  </si>
  <si>
    <t>Breite der Öffnung</t>
  </si>
  <si>
    <t>Belegt mit  Kabel/Rohrdurchmesser</t>
  </si>
  <si>
    <t>Angebotsnummer::………………………………………</t>
  </si>
  <si>
    <t>Kunde / Projekt:……………………………………………………………………</t>
  </si>
  <si>
    <t>Art. Nr.</t>
  </si>
  <si>
    <t>Bezeichnung</t>
  </si>
  <si>
    <t>Kittstärke (mm)</t>
  </si>
  <si>
    <t>DRIFIL 310 Dichtmasse blau</t>
  </si>
  <si>
    <t>ODER</t>
  </si>
  <si>
    <t>Bei runden Durchführungen sind in die gelb markierten Felder Werte einzusetzten</t>
  </si>
  <si>
    <t>Bei rechteckigen Durchführungen sind in die grau markierten Felder Werte einzusetzten</t>
  </si>
  <si>
    <t>Der Verkaufspreis an den Kunden ist in das grüne Feld eizutragen</t>
  </si>
  <si>
    <t>Verkaufspreis an den Kunden</t>
  </si>
  <si>
    <r>
      <t>NOFIRNO</t>
    </r>
    <r>
      <rPr>
        <b/>
        <vertAlign val="superscript"/>
        <sz val="22"/>
        <color rgb="FFFF0000"/>
        <rFont val="Arial"/>
        <family val="2"/>
      </rPr>
      <t xml:space="preserve">®  </t>
    </r>
    <r>
      <rPr>
        <b/>
        <sz val="22"/>
        <color rgb="FFFF0000"/>
        <rFont val="Arial"/>
        <family val="2"/>
      </rPr>
      <t>Feuerabdichtung - Materialbedarfsberechnung</t>
    </r>
  </si>
  <si>
    <t>Materialbedarf 
in Stück</t>
  </si>
  <si>
    <t>HC 601.003</t>
  </si>
  <si>
    <t>NOFIRNO® Brandschutz Compound, 
rot, Kartusche 310ml</t>
  </si>
  <si>
    <r>
      <t>DRIFIL</t>
    </r>
    <r>
      <rPr>
        <b/>
        <vertAlign val="superscript"/>
        <sz val="22"/>
        <color rgb="FF0070C0"/>
        <rFont val="Arial"/>
        <family val="2"/>
      </rPr>
      <t xml:space="preserve">®  </t>
    </r>
    <r>
      <rPr>
        <b/>
        <sz val="22"/>
        <color rgb="FF0070C0"/>
        <rFont val="Arial"/>
        <family val="2"/>
      </rPr>
      <t>Wasserabdichtung - Materialbedarfsberechnung</t>
    </r>
  </si>
  <si>
    <t>BI 80-0920</t>
  </si>
  <si>
    <t>BI 80-5070</t>
  </si>
  <si>
    <t>BI 50-0301</t>
  </si>
  <si>
    <t>Multifüller  (NOFIRNO-10F22/15-K)</t>
  </si>
  <si>
    <t>NOFIRNO® Multifüller 
NOFIRNO-12F10/4-K (Länge 60mm)</t>
  </si>
  <si>
    <t>NOFIRNO-10F22/15-K (Länge 60mm)</t>
  </si>
  <si>
    <t>Preise in EUR netto exkl. Mwst.</t>
  </si>
  <si>
    <t>EUR</t>
  </si>
  <si>
    <t>Benötigte 0,62 kg Kartuschen:</t>
  </si>
  <si>
    <t>Benötigte 0,33 kg Kartuschen:</t>
  </si>
  <si>
    <t>exakt gerechnet</t>
  </si>
  <si>
    <t>X</t>
  </si>
  <si>
    <t>Durchmesser</t>
  </si>
  <si>
    <t>Anzahl der jeweiligen Kabel/Rohre mit Durchmesser:</t>
  </si>
  <si>
    <t>Breite der Öffnung:</t>
  </si>
  <si>
    <t>Höhe der Öffnung:</t>
  </si>
  <si>
    <t>Durchmesser der Öffnung:</t>
  </si>
  <si>
    <t>eckige Öffnung</t>
  </si>
  <si>
    <t>runde  Öffnung</t>
  </si>
  <si>
    <t>cm</t>
  </si>
  <si>
    <t>Materialdicke:</t>
  </si>
  <si>
    <t>SEALTAQ-620</t>
  </si>
  <si>
    <r>
      <t>cm</t>
    </r>
    <r>
      <rPr>
        <vertAlign val="superscript"/>
        <sz val="10"/>
        <rFont val="Arial"/>
        <family val="2"/>
      </rPr>
      <t>3</t>
    </r>
  </si>
  <si>
    <t>0,62 kg Kartusche:</t>
  </si>
  <si>
    <t>SEALTAQ-310</t>
  </si>
  <si>
    <t>0,33 kg Kartusche:</t>
  </si>
  <si>
    <t>EUR/Stk.</t>
  </si>
  <si>
    <t>CODE AEH</t>
  </si>
  <si>
    <r>
      <t>g/cm</t>
    </r>
    <r>
      <rPr>
        <vertAlign val="superscript"/>
        <sz val="10"/>
        <rFont val="Arial"/>
        <family val="2"/>
      </rPr>
      <t>3</t>
    </r>
  </si>
  <si>
    <t>Spez. Gewicht von SEALTAQ:</t>
  </si>
  <si>
    <t>zu Angebot Nr.: ... ……………………………………………………………………………………</t>
  </si>
  <si>
    <t>(in allen stark umrandeten Feldern Werte einsetzen)</t>
  </si>
  <si>
    <t>Projekt.:  ………………………………………………………………………………………</t>
  </si>
  <si>
    <t>Spezialmörtel (FN1105) verwenden!</t>
  </si>
  <si>
    <t>Firma:  ………………………………………………………………………………………</t>
  </si>
  <si>
    <t>Materialbedarfsberechnung</t>
  </si>
  <si>
    <t>SEALTAQ</t>
  </si>
  <si>
    <t>EUR netto exkl. Mwst.</t>
  </si>
  <si>
    <t>Gesamtkosten</t>
  </si>
  <si>
    <t>Stk.</t>
  </si>
  <si>
    <t>BRANDSCHUTZSCHILD</t>
  </si>
  <si>
    <t>NOFIRNO-310</t>
  </si>
  <si>
    <t>NOFIRNO-2</t>
  </si>
  <si>
    <t>Materialbedarf für EI30 auf VPE gerundet bei Kabelbelegung von:</t>
  </si>
  <si>
    <t xml:space="preserve">Materialbedarf für EI30 exakt berechnet bei Kabelbelegung von:          </t>
  </si>
  <si>
    <t>in min.</t>
  </si>
  <si>
    <t>Kartuschen</t>
  </si>
  <si>
    <t>ccm²</t>
  </si>
  <si>
    <t>br in cm</t>
  </si>
  <si>
    <t>h in cm</t>
  </si>
  <si>
    <t>exkl. Mwst</t>
  </si>
  <si>
    <t>Platten</t>
  </si>
  <si>
    <t>m²</t>
  </si>
  <si>
    <t>Arbeitszeit</t>
  </si>
  <si>
    <t>Anzahl</t>
  </si>
  <si>
    <t>EUR netto</t>
  </si>
  <si>
    <t>Plattenfläche</t>
  </si>
  <si>
    <t>bis</t>
  </si>
  <si>
    <t>benötigte</t>
  </si>
  <si>
    <t>Art.Nr.:</t>
  </si>
  <si>
    <t>Brandschutzmasse NOFIRNO zum gasdichten Verfugen, Kartusche a 310 ml</t>
  </si>
  <si>
    <t>1 Platte = 600x500x62 mm HxBxT</t>
  </si>
  <si>
    <t>1VPE = 1 Kartusche</t>
  </si>
  <si>
    <t>1 Platte a 600x500x62 mm =</t>
  </si>
  <si>
    <t xml:space="preserve">1VPE = </t>
  </si>
  <si>
    <t xml:space="preserve">NOFIRNO-310 </t>
  </si>
  <si>
    <r>
      <t xml:space="preserve">Für </t>
    </r>
    <r>
      <rPr>
        <b/>
        <sz val="10"/>
        <rFont val="Arial"/>
        <family val="2"/>
      </rPr>
      <t>EI 30</t>
    </r>
    <r>
      <rPr>
        <sz val="10"/>
        <rFont val="Arial"/>
        <family val="2"/>
      </rPr>
      <t xml:space="preserve"> ist 1 Platte  </t>
    </r>
    <r>
      <rPr>
        <b/>
        <sz val="10"/>
        <rFont val="Arial"/>
        <family val="2"/>
      </rPr>
      <t>NOFIRNO-2</t>
    </r>
    <r>
      <rPr>
        <sz val="10"/>
        <rFont val="Arial"/>
        <family val="2"/>
      </rPr>
      <t xml:space="preserve"> (zweiseitig beschichtet) zu verwenden.</t>
    </r>
  </si>
  <si>
    <t xml:space="preserve">NOFIRNO-2      </t>
  </si>
  <si>
    <t>Weichschott - Brandschutzplatten EI 30/60 aus Steinwolle beidseitig beschichtet.</t>
  </si>
  <si>
    <t>CODE AEH:</t>
  </si>
  <si>
    <t>Preisliste 1.4.2023</t>
  </si>
  <si>
    <t>NOFIRNO-1</t>
  </si>
  <si>
    <t>Materialbedarf für EI90 auf VPE gerundet bei Kabelbelegung von:</t>
  </si>
  <si>
    <t>Materialbedarf für EI90 exakt berechnet bei Kabelbelegung von:</t>
  </si>
  <si>
    <t>1 Platte = 600x500x61 mm HxBxT</t>
  </si>
  <si>
    <t>1 Platte a 600x500x61 mm =</t>
  </si>
  <si>
    <t>mit der Beschichtungsseite nach außen zu verwenden.</t>
  </si>
  <si>
    <r>
      <t xml:space="preserve">Für </t>
    </r>
    <r>
      <rPr>
        <b/>
        <sz val="10"/>
        <rFont val="Arial"/>
        <family val="2"/>
      </rPr>
      <t>EI90</t>
    </r>
    <r>
      <rPr>
        <sz val="10"/>
        <rFont val="Arial"/>
        <family val="2"/>
      </rPr>
      <t xml:space="preserve"> sind auf beiden Mauerseiten je 1 Platte  </t>
    </r>
    <r>
      <rPr>
        <b/>
        <sz val="10"/>
        <rFont val="Arial"/>
        <family val="2"/>
      </rPr>
      <t>NOFIRNO-1</t>
    </r>
    <r>
      <rPr>
        <sz val="10"/>
        <rFont val="Arial"/>
        <family val="2"/>
      </rPr>
      <t xml:space="preserve"> (einseitig beschichtet) </t>
    </r>
  </si>
  <si>
    <t>Weichschott - Brandschutzplatten EI 90 aus Steinwolle einseitig beschichtet.</t>
  </si>
  <si>
    <t xml:space="preserve">NOFIRNO-1      </t>
  </si>
  <si>
    <t>geprüft nach EN1366-3:2004 Efectis Nederland report 2006-CVB-R0583 aus 9.2006</t>
  </si>
  <si>
    <t>Weichschott EI90  (F/S90 nach ÖNORM B3800)</t>
  </si>
  <si>
    <t>Angebot Nr.:    ……………...…………………………………</t>
  </si>
  <si>
    <t>Projekt:   ………………….……...………...……………..……</t>
  </si>
  <si>
    <t>Datum / Ersteller:………………………………………………</t>
  </si>
  <si>
    <t>Firma:   ………………….……...………...……………..……</t>
  </si>
  <si>
    <r>
      <t>NOFIRNO</t>
    </r>
    <r>
      <rPr>
        <b/>
        <vertAlign val="superscript"/>
        <sz val="28"/>
        <color rgb="FFFF6600"/>
        <rFont val="Arial"/>
        <family val="2"/>
      </rPr>
      <t xml:space="preserve">®  </t>
    </r>
  </si>
  <si>
    <t>Materialbedarf für EI30 exakt berechnet bei Kabelbelegung von:</t>
  </si>
  <si>
    <t>Höhe</t>
  </si>
  <si>
    <t>Länge</t>
  </si>
  <si>
    <t>Brandschutzplatten EI 30 aus Steinwolle beidseitig beschichtet.</t>
  </si>
  <si>
    <t>1VPE = 1 Platte a 600x500x62 mm=</t>
  </si>
  <si>
    <t>Weichschott EI30  (F30)</t>
  </si>
  <si>
    <r>
      <t xml:space="preserve">Für </t>
    </r>
    <r>
      <rPr>
        <b/>
        <sz val="10"/>
        <rFont val="Arial"/>
        <family val="2"/>
      </rPr>
      <t>EI90</t>
    </r>
    <r>
      <rPr>
        <sz val="10"/>
        <rFont val="Arial"/>
        <family val="2"/>
      </rPr>
      <t xml:space="preserve"> sind auf beiden Mauerseiten je 1 Platte  </t>
    </r>
    <r>
      <rPr>
        <b/>
        <sz val="10"/>
        <rFont val="Arial"/>
        <family val="2"/>
      </rPr>
      <t xml:space="preserve">NOFIRNO-1 </t>
    </r>
    <r>
      <rPr>
        <sz val="10"/>
        <rFont val="Arial"/>
        <family val="2"/>
      </rPr>
      <t xml:space="preserve">(einseitig beschichtet) </t>
    </r>
  </si>
  <si>
    <t>1VPE = 1 Platte a 600x500x61 mm=</t>
  </si>
  <si>
    <t>Weichschott EI90  (F90)</t>
  </si>
  <si>
    <t>%</t>
  </si>
  <si>
    <t>Maueröffnung 0,5m²</t>
  </si>
  <si>
    <t>Maueröffnung 0,4m²</t>
  </si>
  <si>
    <t>Maueröffnung 0,3m²</t>
  </si>
  <si>
    <t>Maueröffnung 0,2m²</t>
  </si>
  <si>
    <t>Maueröffnung 0,1m²</t>
  </si>
  <si>
    <t>Maueröffnung 0,05m²</t>
  </si>
  <si>
    <t>Maueröffnung 0,02m²</t>
  </si>
  <si>
    <t>Gesamtanzahl Schotts in einer Ausschreibung</t>
  </si>
  <si>
    <t>Verteilung der Brandschotts nach Größen</t>
  </si>
  <si>
    <t>Gesamt in min</t>
  </si>
  <si>
    <t>einbringen</t>
  </si>
  <si>
    <t>Nofirno in Zwischenraum Wand-Platte</t>
  </si>
  <si>
    <t>Anstrich auf Platten</t>
  </si>
  <si>
    <t>Bauteillaibung abkleben</t>
  </si>
  <si>
    <t>Nofirno in die Zwischenräume einspritzen</t>
  </si>
  <si>
    <t>Zwischenräume beschichten</t>
  </si>
  <si>
    <t>Zwischenräume ausstopfen</t>
  </si>
  <si>
    <t>Platten einpassen</t>
  </si>
  <si>
    <t>Anstrich Kabel und Kabeltrasse</t>
  </si>
  <si>
    <t>Bauteillaibung beschichten</t>
  </si>
  <si>
    <t>Anstrich aufrühren</t>
  </si>
  <si>
    <t>Platten zuschneiden</t>
  </si>
  <si>
    <t>reinigen</t>
  </si>
  <si>
    <t>min</t>
  </si>
  <si>
    <t>NOFIRNO</t>
  </si>
  <si>
    <t>Intumex</t>
  </si>
  <si>
    <t>Zeitschätzung für die Verarbeitung für z.B. 0,1m²</t>
  </si>
  <si>
    <t>m. Arbeitsschritte e - m auf der abgekehrten Seite durchführen</t>
  </si>
  <si>
    <t>l.   System kennzeichnen</t>
  </si>
  <si>
    <t>k.  Klebebänder entfernen</t>
  </si>
  <si>
    <t>j.   Oberfläche mit wässrigem Pinsel glätten</t>
  </si>
  <si>
    <t>i.   Beschichtung der Kabel/Kabeltrasse, bis Endschichtstärke &gt; 2 mm erreicht</t>
  </si>
  <si>
    <t>h.  Beschichtung der Platte/inkl. Rahmen, bis Endschichtstärke &gt; 1 mm erreicht</t>
  </si>
  <si>
    <t>g.  Ausfüllen der Fugen mit loser Steinwolle</t>
  </si>
  <si>
    <t>f.   Einfügen der Steinwollplatte (exakter Anschluß an Mauerkante)</t>
  </si>
  <si>
    <t>e.  Beschichtung der Mauerlaibung oder Stirnseite der Steinwollplatte (Spachtel)</t>
  </si>
  <si>
    <t>d.  Beschichtung der Kabel/Kabeltrasse ca. 1 - 1,5 mm Intumex CSP-L / CSP-M</t>
  </si>
  <si>
    <t>c.  Zuschneiden der zwei Steinwollplatten (exakt wie möglich)</t>
  </si>
  <si>
    <t>b.  Abkleben der Kabel (150 mm Beschichtungsfläche vor/nach Mauer)</t>
  </si>
  <si>
    <t>a.  Abkleben der Maueröffnung (3 - 5 cm Beschichtungsrahmen)</t>
  </si>
  <si>
    <t>a.  Reinigung der Mauerlaibung und der Kabel (200 mm vor/nach Öffnung)</t>
  </si>
  <si>
    <t>Arbeitsablauf - Wand z.B. Intumex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</si>
</sst>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"/>
    <numFmt numFmtId="165" formatCode="_-* #,##0.00\ _D_M_-;\-* #,##0.00\ _D_M_-;_-* &quot;-&quot;??\ _D_M_-;_-@_-"/>
    <numFmt numFmtId="166" formatCode="#,##0.00_ ;\-#,##0.00\ "/>
    <numFmt numFmtId="167" formatCode="#,##0.0_ ;\-#,##0.0\ "/>
    <numFmt numFmtId="168" formatCode="#,##0_ ;\-#,##0\ 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color rgb="FF333333"/>
      <name val="Segoe UI"/>
      <family val="2"/>
    </font>
    <font>
      <sz val="11"/>
      <name val="Arial"/>
      <family val="2"/>
    </font>
    <font>
      <sz val="12"/>
      <color indexed="10"/>
      <name val="Arial"/>
      <family val="2"/>
    </font>
    <font>
      <b/>
      <sz val="22"/>
      <color rgb="FFFF0000"/>
      <name val="Arial"/>
      <family val="2"/>
    </font>
    <font>
      <b/>
      <vertAlign val="superscript"/>
      <sz val="22"/>
      <color rgb="FFFF0000"/>
      <name val="Arial"/>
      <family val="2"/>
    </font>
    <font>
      <sz val="2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  <font>
      <b/>
      <sz val="22"/>
      <color rgb="FF0070C0"/>
      <name val="Arial"/>
      <family val="2"/>
    </font>
    <font>
      <b/>
      <vertAlign val="superscript"/>
      <sz val="22"/>
      <color rgb="FF0070C0"/>
      <name val="Arial"/>
      <family val="2"/>
    </font>
    <font>
      <sz val="22"/>
      <name val="Arial"/>
      <family val="2"/>
    </font>
    <font>
      <b/>
      <sz val="12"/>
      <color indexed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color rgb="FFFF0000"/>
      <name val="Arial"/>
      <family val="2"/>
    </font>
    <font>
      <b/>
      <sz val="26"/>
      <color indexed="11"/>
      <name val="Arial"/>
      <family val="2"/>
    </font>
    <font>
      <b/>
      <sz val="26"/>
      <color theme="0" tint="-0.34998626667073579"/>
      <name val="Arial"/>
      <family val="2"/>
    </font>
    <font>
      <sz val="8"/>
      <color indexed="81"/>
      <name val="Tahoma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28"/>
      <color rgb="FFFF6600"/>
      <name val="Arial"/>
      <family val="2"/>
    </font>
    <font>
      <b/>
      <vertAlign val="superscript"/>
      <sz val="28"/>
      <color rgb="FFFF6600"/>
      <name val="Arial"/>
      <family val="2"/>
    </font>
    <font>
      <b/>
      <sz val="14"/>
      <color indexed="11"/>
      <name val="Arial"/>
      <family val="2"/>
    </font>
    <font>
      <b/>
      <sz val="14"/>
      <color indexed="53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48">
    <xf numFmtId="0" fontId="0" fillId="0" borderId="0" xfId="0"/>
    <xf numFmtId="0" fontId="2" fillId="2" borderId="0" xfId="2" applyFill="1" applyBorder="1" applyProtection="1"/>
    <xf numFmtId="0" fontId="2" fillId="2" borderId="0" xfId="2" applyFill="1" applyProtection="1"/>
    <xf numFmtId="0" fontId="2" fillId="2" borderId="0" xfId="2" applyFill="1" applyAlignment="1" applyProtection="1">
      <alignment horizontal="right"/>
    </xf>
    <xf numFmtId="0" fontId="3" fillId="2" borderId="0" xfId="2" applyFont="1" applyFill="1" applyBorder="1" applyAlignment="1" applyProtection="1">
      <alignment horizontal="center"/>
    </xf>
    <xf numFmtId="0" fontId="5" fillId="2" borderId="0" xfId="2" applyFont="1" applyFill="1" applyProtection="1"/>
    <xf numFmtId="0" fontId="3" fillId="2" borderId="0" xfId="2" applyFont="1" applyFill="1" applyBorder="1" applyAlignment="1" applyProtection="1">
      <alignment horizontal="left"/>
    </xf>
    <xf numFmtId="0" fontId="2" fillId="2" borderId="0" xfId="2" applyFill="1"/>
    <xf numFmtId="0" fontId="2" fillId="2" borderId="0" xfId="2" applyFont="1" applyFill="1" applyAlignment="1" applyProtection="1">
      <alignment horizontal="right"/>
      <protection locked="0"/>
    </xf>
    <xf numFmtId="0" fontId="2" fillId="0" borderId="0" xfId="2"/>
    <xf numFmtId="0" fontId="2" fillId="2" borderId="0" xfId="2" applyFont="1" applyFill="1" applyAlignment="1" applyProtection="1">
      <alignment horizontal="right"/>
    </xf>
    <xf numFmtId="0" fontId="2" fillId="0" borderId="0" xfId="2" applyBorder="1"/>
    <xf numFmtId="0" fontId="3" fillId="2" borderId="0" xfId="2" applyFont="1" applyFill="1" applyAlignment="1" applyProtection="1">
      <alignment horizontal="right"/>
    </xf>
    <xf numFmtId="0" fontId="2" fillId="2" borderId="0" xfId="2" applyFont="1" applyFill="1" applyProtection="1"/>
    <xf numFmtId="2" fontId="6" fillId="2" borderId="0" xfId="2" applyNumberFormat="1" applyFont="1" applyFill="1" applyAlignment="1" applyProtection="1">
      <alignment horizontal="right"/>
    </xf>
    <xf numFmtId="0" fontId="2" fillId="2" borderId="0" xfId="2" applyFill="1" applyBorder="1" applyAlignment="1" applyProtection="1">
      <alignment horizontal="center"/>
    </xf>
    <xf numFmtId="0" fontId="2" fillId="2" borderId="0" xfId="2" applyFill="1" applyBorder="1" applyAlignment="1" applyProtection="1">
      <alignment horizontal="right"/>
    </xf>
    <xf numFmtId="0" fontId="3" fillId="2" borderId="0" xfId="2" applyFont="1" applyFill="1" applyBorder="1" applyProtection="1"/>
    <xf numFmtId="0" fontId="8" fillId="2" borderId="0" xfId="3" applyFill="1" applyBorder="1" applyAlignment="1" applyProtection="1"/>
    <xf numFmtId="0" fontId="2" fillId="2" borderId="0" xfId="2" applyFill="1" applyBorder="1"/>
    <xf numFmtId="0" fontId="9" fillId="0" borderId="0" xfId="0" applyFont="1"/>
    <xf numFmtId="164" fontId="2" fillId="0" borderId="0" xfId="2" applyNumberFormat="1"/>
    <xf numFmtId="16" fontId="2" fillId="0" borderId="0" xfId="2" applyNumberFormat="1"/>
    <xf numFmtId="0" fontId="6" fillId="2" borderId="0" xfId="2" applyFont="1" applyFill="1" applyBorder="1" applyAlignment="1" applyProtection="1">
      <alignment horizontal="left"/>
    </xf>
    <xf numFmtId="0" fontId="2" fillId="2" borderId="0" xfId="2" applyFont="1" applyFill="1" applyBorder="1" applyAlignment="1" applyProtection="1">
      <alignment horizontal="center"/>
    </xf>
    <xf numFmtId="0" fontId="2" fillId="2" borderId="2" xfId="2" applyFont="1" applyFill="1" applyBorder="1" applyAlignment="1" applyProtection="1">
      <alignment horizontal="center"/>
    </xf>
    <xf numFmtId="0" fontId="10" fillId="2" borderId="0" xfId="2" applyFont="1" applyFill="1" applyAlignment="1" applyProtection="1">
      <alignment horizontal="right"/>
    </xf>
    <xf numFmtId="0" fontId="2" fillId="0" borderId="0" xfId="2" applyFont="1"/>
    <xf numFmtId="0" fontId="2" fillId="2" borderId="0" xfId="2" applyFont="1" applyFill="1" applyBorder="1" applyAlignment="1" applyProtection="1">
      <alignment horizontal="left" vertical="center"/>
    </xf>
    <xf numFmtId="0" fontId="11" fillId="2" borderId="2" xfId="2" applyFont="1" applyFill="1" applyBorder="1" applyProtection="1"/>
    <xf numFmtId="0" fontId="2" fillId="2" borderId="2" xfId="2" applyFont="1" applyFill="1" applyBorder="1" applyProtection="1"/>
    <xf numFmtId="0" fontId="2" fillId="0" borderId="18" xfId="2" applyFont="1" applyBorder="1"/>
    <xf numFmtId="0" fontId="10" fillId="2" borderId="0" xfId="2" applyFont="1" applyFill="1" applyProtection="1"/>
    <xf numFmtId="0" fontId="7" fillId="2" borderId="19" xfId="2" applyFont="1" applyFill="1" applyBorder="1" applyProtection="1"/>
    <xf numFmtId="0" fontId="7" fillId="2" borderId="20" xfId="2" applyFont="1" applyFill="1" applyBorder="1" applyProtection="1"/>
    <xf numFmtId="0" fontId="7" fillId="2" borderId="20" xfId="2" applyFont="1" applyFill="1" applyBorder="1" applyAlignment="1" applyProtection="1">
      <alignment horizontal="right"/>
    </xf>
    <xf numFmtId="0" fontId="7" fillId="2" borderId="22" xfId="2" applyFont="1" applyFill="1" applyBorder="1" applyProtection="1"/>
    <xf numFmtId="0" fontId="7" fillId="2" borderId="23" xfId="2" applyFont="1" applyFill="1" applyBorder="1" applyProtection="1"/>
    <xf numFmtId="0" fontId="7" fillId="2" borderId="23" xfId="2" applyFont="1" applyFill="1" applyBorder="1" applyAlignment="1" applyProtection="1">
      <alignment horizontal="right"/>
    </xf>
    <xf numFmtId="0" fontId="3" fillId="2" borderId="21" xfId="2" applyFont="1" applyFill="1" applyBorder="1" applyAlignment="1" applyProtection="1">
      <alignment horizontal="left"/>
    </xf>
    <xf numFmtId="0" fontId="3" fillId="2" borderId="24" xfId="2" applyFont="1" applyFill="1" applyBorder="1" applyAlignment="1" applyProtection="1">
      <alignment horizontal="left"/>
    </xf>
    <xf numFmtId="2" fontId="6" fillId="2" borderId="0" xfId="2" applyNumberFormat="1" applyFont="1" applyFill="1" applyAlignment="1" applyProtection="1">
      <alignment horizontal="left"/>
    </xf>
    <xf numFmtId="0" fontId="10" fillId="2" borderId="0" xfId="2" applyFont="1" applyFill="1" applyAlignment="1" applyProtection="1">
      <alignment horizontal="left"/>
    </xf>
    <xf numFmtId="0" fontId="6" fillId="2" borderId="0" xfId="2" applyFont="1" applyFill="1" applyBorder="1" applyAlignment="1" applyProtection="1">
      <alignment horizontal="center"/>
    </xf>
    <xf numFmtId="0" fontId="10" fillId="2" borderId="0" xfId="2" applyFont="1" applyFill="1" applyBorder="1" applyProtection="1"/>
    <xf numFmtId="0" fontId="7" fillId="2" borderId="0" xfId="2" applyFont="1" applyFill="1" applyBorder="1" applyProtection="1"/>
    <xf numFmtId="0" fontId="7" fillId="2" borderId="0" xfId="2" applyFont="1" applyFill="1" applyBorder="1" applyAlignment="1" applyProtection="1">
      <alignment horizontal="right"/>
    </xf>
    <xf numFmtId="0" fontId="10" fillId="2" borderId="2" xfId="2" applyFont="1" applyFill="1" applyBorder="1" applyAlignment="1" applyProtection="1">
      <alignment horizontal="center"/>
    </xf>
    <xf numFmtId="0" fontId="6" fillId="2" borderId="2" xfId="2" applyFont="1" applyFill="1" applyBorder="1" applyAlignment="1" applyProtection="1">
      <alignment horizontal="center"/>
    </xf>
    <xf numFmtId="0" fontId="10" fillId="2" borderId="2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left"/>
    </xf>
    <xf numFmtId="0" fontId="2" fillId="2" borderId="0" xfId="2" applyFont="1" applyFill="1" applyBorder="1" applyProtection="1"/>
    <xf numFmtId="0" fontId="6" fillId="3" borderId="0" xfId="2" applyFont="1" applyFill="1" applyProtection="1"/>
    <xf numFmtId="0" fontId="6" fillId="3" borderId="0" xfId="2" applyFont="1" applyFill="1" applyAlignment="1" applyProtection="1">
      <alignment horizontal="left"/>
    </xf>
    <xf numFmtId="1" fontId="10" fillId="3" borderId="2" xfId="2" applyNumberFormat="1" applyFont="1" applyFill="1" applyBorder="1" applyAlignment="1" applyProtection="1">
      <alignment horizontal="center" vertical="center"/>
      <protection locked="0"/>
    </xf>
    <xf numFmtId="164" fontId="2" fillId="3" borderId="2" xfId="2" applyNumberFormat="1" applyFont="1" applyFill="1" applyBorder="1" applyAlignment="1" applyProtection="1">
      <alignment horizontal="center"/>
      <protection locked="0"/>
    </xf>
    <xf numFmtId="0" fontId="2" fillId="3" borderId="2" xfId="2" applyFont="1" applyFill="1" applyBorder="1" applyAlignment="1" applyProtection="1">
      <alignment horizontal="center"/>
    </xf>
    <xf numFmtId="0" fontId="2" fillId="0" borderId="1" xfId="2" applyFont="1" applyFill="1" applyBorder="1" applyProtection="1"/>
    <xf numFmtId="164" fontId="2" fillId="0" borderId="12" xfId="2" applyNumberFormat="1" applyFont="1" applyFill="1" applyBorder="1" applyAlignment="1" applyProtection="1">
      <alignment horizontal="center"/>
    </xf>
    <xf numFmtId="164" fontId="2" fillId="0" borderId="11" xfId="2" applyNumberFormat="1" applyFont="1" applyFill="1" applyBorder="1" applyAlignment="1" applyProtection="1">
      <alignment horizontal="center"/>
    </xf>
    <xf numFmtId="0" fontId="2" fillId="0" borderId="5" xfId="2" applyFont="1" applyFill="1" applyBorder="1" applyProtection="1"/>
    <xf numFmtId="0" fontId="2" fillId="0" borderId="2" xfId="2" applyFont="1" applyFill="1" applyBorder="1" applyAlignment="1" applyProtection="1">
      <alignment horizontal="center"/>
    </xf>
    <xf numFmtId="0" fontId="2" fillId="0" borderId="6" xfId="2" applyFont="1" applyFill="1" applyBorder="1" applyProtection="1"/>
    <xf numFmtId="2" fontId="2" fillId="0" borderId="2" xfId="2" applyNumberFormat="1" applyFont="1" applyFill="1" applyBorder="1" applyAlignment="1" applyProtection="1">
      <alignment horizontal="center"/>
    </xf>
    <xf numFmtId="0" fontId="2" fillId="0" borderId="5" xfId="2" applyFill="1" applyBorder="1" applyProtection="1"/>
    <xf numFmtId="0" fontId="4" fillId="0" borderId="8" xfId="2" applyFont="1" applyFill="1" applyBorder="1" applyProtection="1"/>
    <xf numFmtId="9" fontId="4" fillId="0" borderId="15" xfId="1" applyFont="1" applyFill="1" applyBorder="1" applyAlignment="1" applyProtection="1">
      <alignment horizontal="center"/>
    </xf>
    <xf numFmtId="4" fontId="7" fillId="0" borderId="9" xfId="2" applyNumberFormat="1" applyFont="1" applyFill="1" applyBorder="1" applyAlignment="1" applyProtection="1">
      <alignment horizontal="center"/>
    </xf>
    <xf numFmtId="0" fontId="2" fillId="0" borderId="17" xfId="2" applyFont="1" applyFill="1" applyBorder="1" applyProtection="1"/>
    <xf numFmtId="0" fontId="2" fillId="0" borderId="16" xfId="2" applyFont="1" applyFill="1" applyBorder="1" applyProtection="1"/>
    <xf numFmtId="164" fontId="2" fillId="0" borderId="2" xfId="2" applyNumberFormat="1" applyFont="1" applyFill="1" applyBorder="1" applyAlignment="1" applyProtection="1">
      <alignment horizontal="center"/>
    </xf>
    <xf numFmtId="0" fontId="2" fillId="0" borderId="16" xfId="2" applyFill="1" applyBorder="1" applyProtection="1"/>
    <xf numFmtId="1" fontId="2" fillId="0" borderId="2" xfId="2" applyNumberFormat="1" applyFill="1" applyBorder="1" applyAlignment="1" applyProtection="1">
      <alignment horizontal="center"/>
    </xf>
    <xf numFmtId="1" fontId="10" fillId="5" borderId="2" xfId="2" applyNumberFormat="1" applyFont="1" applyFill="1" applyBorder="1" applyAlignment="1" applyProtection="1">
      <alignment horizontal="center" vertical="center"/>
      <protection locked="0"/>
    </xf>
    <xf numFmtId="164" fontId="2" fillId="5" borderId="2" xfId="2" applyNumberFormat="1" applyFont="1" applyFill="1" applyBorder="1" applyAlignment="1" applyProtection="1">
      <alignment horizontal="center"/>
      <protection locked="0"/>
    </xf>
    <xf numFmtId="0" fontId="2" fillId="5" borderId="2" xfId="2" applyFont="1" applyFill="1" applyBorder="1" applyAlignment="1" applyProtection="1">
      <alignment horizontal="center"/>
    </xf>
    <xf numFmtId="0" fontId="10" fillId="2" borderId="0" xfId="2" applyFont="1" applyFill="1" applyBorder="1" applyAlignment="1" applyProtection="1">
      <alignment horizontal="left" vertical="center"/>
    </xf>
    <xf numFmtId="0" fontId="6" fillId="5" borderId="0" xfId="2" applyFont="1" applyFill="1" applyProtection="1"/>
    <xf numFmtId="0" fontId="10" fillId="5" borderId="0" xfId="2" applyFont="1" applyFill="1" applyProtection="1"/>
    <xf numFmtId="0" fontId="2" fillId="5" borderId="0" xfId="2" applyFill="1" applyAlignment="1" applyProtection="1">
      <alignment horizontal="right"/>
    </xf>
    <xf numFmtId="0" fontId="2" fillId="5" borderId="0" xfId="2" applyFill="1"/>
    <xf numFmtId="0" fontId="2" fillId="5" borderId="0" xfId="2" applyFill="1" applyAlignment="1" applyProtection="1">
      <alignment horizontal="right"/>
      <protection locked="0"/>
    </xf>
    <xf numFmtId="0" fontId="2" fillId="5" borderId="0" xfId="2" applyFill="1" applyProtection="1"/>
    <xf numFmtId="0" fontId="4" fillId="0" borderId="25" xfId="2" applyFont="1" applyFill="1" applyBorder="1" applyProtection="1"/>
    <xf numFmtId="9" fontId="4" fillId="0" borderId="9" xfId="1" applyFont="1" applyFill="1" applyBorder="1" applyAlignment="1" applyProtection="1">
      <alignment horizontal="center"/>
    </xf>
    <xf numFmtId="0" fontId="10" fillId="3" borderId="0" xfId="2" applyFont="1" applyFill="1" applyProtection="1"/>
    <xf numFmtId="164" fontId="2" fillId="4" borderId="12" xfId="2" applyNumberFormat="1" applyFont="1" applyFill="1" applyBorder="1" applyAlignment="1" applyProtection="1">
      <alignment horizontal="center"/>
    </xf>
    <xf numFmtId="0" fontId="10" fillId="6" borderId="0" xfId="2" applyFont="1" applyFill="1" applyProtection="1"/>
    <xf numFmtId="0" fontId="10" fillId="6" borderId="0" xfId="2" applyFont="1" applyFill="1" applyAlignment="1" applyProtection="1">
      <alignment horizontal="left"/>
    </xf>
    <xf numFmtId="0" fontId="6" fillId="2" borderId="2" xfId="2" applyFont="1" applyFill="1" applyBorder="1" applyAlignment="1" applyProtection="1">
      <alignment horizontal="center" wrapText="1"/>
    </xf>
    <xf numFmtId="1" fontId="2" fillId="0" borderId="13" xfId="2" applyNumberFormat="1" applyFont="1" applyFill="1" applyBorder="1" applyAlignment="1" applyProtection="1">
      <alignment horizontal="center"/>
    </xf>
    <xf numFmtId="1" fontId="2" fillId="0" borderId="2" xfId="2" applyNumberFormat="1" applyFont="1" applyFill="1" applyBorder="1" applyAlignment="1" applyProtection="1">
      <alignment horizontal="left"/>
    </xf>
    <xf numFmtId="2" fontId="2" fillId="0" borderId="7" xfId="2" applyNumberFormat="1" applyFont="1" applyFill="1" applyBorder="1" applyAlignment="1" applyProtection="1">
      <alignment horizontal="left"/>
    </xf>
    <xf numFmtId="1" fontId="2" fillId="0" borderId="2" xfId="2" applyNumberFormat="1" applyFont="1" applyFill="1" applyBorder="1" applyAlignment="1" applyProtection="1">
      <alignment horizontal="center"/>
    </xf>
    <xf numFmtId="2" fontId="2" fillId="0" borderId="7" xfId="2" applyNumberFormat="1" applyFont="1" applyFill="1" applyBorder="1" applyAlignment="1" applyProtection="1">
      <alignment horizontal="center"/>
    </xf>
    <xf numFmtId="1" fontId="2" fillId="0" borderId="2" xfId="2" applyNumberFormat="1" applyFill="1" applyBorder="1" applyAlignment="1" applyProtection="1">
      <alignment horizontal="left"/>
    </xf>
    <xf numFmtId="2" fontId="3" fillId="0" borderId="7" xfId="2" applyNumberFormat="1" applyFont="1" applyFill="1" applyBorder="1" applyAlignment="1" applyProtection="1">
      <alignment horizontal="left"/>
    </xf>
    <xf numFmtId="1" fontId="2" fillId="0" borderId="9" xfId="2" applyNumberFormat="1" applyFill="1" applyBorder="1" applyAlignment="1" applyProtection="1">
      <alignment horizontal="center"/>
    </xf>
    <xf numFmtId="4" fontId="4" fillId="0" borderId="10" xfId="2" applyNumberFormat="1" applyFont="1" applyFill="1" applyBorder="1" applyAlignment="1" applyProtection="1">
      <alignment horizontal="center"/>
    </xf>
    <xf numFmtId="0" fontId="12" fillId="0" borderId="0" xfId="2" applyFont="1"/>
    <xf numFmtId="0" fontId="14" fillId="2" borderId="0" xfId="2" applyFont="1" applyFill="1" applyProtection="1"/>
    <xf numFmtId="0" fontId="14" fillId="2" borderId="0" xfId="2" applyFont="1" applyFill="1" applyAlignment="1" applyProtection="1">
      <alignment horizontal="right"/>
    </xf>
    <xf numFmtId="0" fontId="15" fillId="2" borderId="0" xfId="2" applyFont="1" applyFill="1" applyProtection="1"/>
    <xf numFmtId="0" fontId="16" fillId="2" borderId="0" xfId="2" applyFont="1" applyFill="1" applyBorder="1" applyAlignment="1" applyProtection="1">
      <alignment horizontal="center"/>
    </xf>
    <xf numFmtId="1" fontId="2" fillId="0" borderId="12" xfId="2" applyNumberFormat="1" applyFont="1" applyFill="1" applyBorder="1" applyAlignment="1" applyProtection="1">
      <alignment horizontal="center" vertical="center" wrapText="1"/>
    </xf>
    <xf numFmtId="0" fontId="2" fillId="2" borderId="0" xfId="2" applyFill="1" applyBorder="1" applyAlignment="1" applyProtection="1">
      <alignment vertical="center"/>
    </xf>
    <xf numFmtId="0" fontId="10" fillId="2" borderId="2" xfId="2" applyFont="1" applyFill="1" applyBorder="1" applyAlignment="1" applyProtection="1">
      <alignment horizontal="left" vertical="center" wrapText="1"/>
    </xf>
    <xf numFmtId="0" fontId="10" fillId="4" borderId="2" xfId="2" applyFont="1" applyFill="1" applyBorder="1" applyAlignment="1" applyProtection="1">
      <alignment horizontal="center" vertical="center"/>
    </xf>
    <xf numFmtId="0" fontId="6" fillId="2" borderId="2" xfId="2" applyFont="1" applyFill="1" applyBorder="1" applyAlignment="1" applyProtection="1">
      <alignment horizontal="center" vertical="center"/>
    </xf>
    <xf numFmtId="2" fontId="6" fillId="6" borderId="2" xfId="2" applyNumberFormat="1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vertical="center"/>
    </xf>
    <xf numFmtId="0" fontId="2" fillId="2" borderId="0" xfId="2" applyFill="1" applyAlignment="1">
      <alignment vertical="center"/>
    </xf>
    <xf numFmtId="0" fontId="3" fillId="2" borderId="0" xfId="2" applyFont="1" applyFill="1" applyAlignment="1" applyProtection="1">
      <alignment horizontal="right" vertical="center"/>
    </xf>
    <xf numFmtId="2" fontId="6" fillId="2" borderId="0" xfId="2" applyNumberFormat="1" applyFont="1" applyFill="1" applyAlignment="1" applyProtection="1">
      <alignment horizontal="right" vertical="center"/>
    </xf>
    <xf numFmtId="0" fontId="2" fillId="2" borderId="0" xfId="2" applyFill="1" applyAlignment="1" applyProtection="1">
      <alignment vertical="center"/>
    </xf>
    <xf numFmtId="0" fontId="2" fillId="0" borderId="0" xfId="2" applyAlignment="1">
      <alignment vertical="center"/>
    </xf>
    <xf numFmtId="0" fontId="2" fillId="2" borderId="0" xfId="2" applyFill="1" applyBorder="1" applyAlignment="1" applyProtection="1">
      <alignment horizontal="center" vertical="center"/>
    </xf>
    <xf numFmtId="0" fontId="10" fillId="2" borderId="2" xfId="2" quotePrefix="1" applyFont="1" applyFill="1" applyBorder="1" applyAlignment="1" applyProtection="1">
      <alignment horizontal="center" vertical="center"/>
    </xf>
    <xf numFmtId="9" fontId="10" fillId="4" borderId="2" xfId="2" applyNumberFormat="1" applyFont="1" applyFill="1" applyBorder="1" applyAlignment="1" applyProtection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3" fillId="2" borderId="0" xfId="2" quotePrefix="1" applyFont="1" applyFill="1" applyAlignment="1" applyProtection="1">
      <alignment horizontal="left" vertical="center"/>
    </xf>
    <xf numFmtId="0" fontId="2" fillId="0" borderId="2" xfId="2" applyFont="1" applyFill="1" applyBorder="1" applyAlignment="1" applyProtection="1">
      <alignment horizontal="center"/>
    </xf>
    <xf numFmtId="0" fontId="18" fillId="0" borderId="0" xfId="2" applyFont="1"/>
    <xf numFmtId="0" fontId="20" fillId="2" borderId="0" xfId="2" applyFont="1" applyFill="1"/>
    <xf numFmtId="0" fontId="20" fillId="2" borderId="0" xfId="2" applyFont="1" applyFill="1" applyAlignment="1">
      <alignment horizontal="right"/>
    </xf>
    <xf numFmtId="0" fontId="3" fillId="2" borderId="0" xfId="2" applyFont="1" applyFill="1" applyAlignment="1">
      <alignment horizontal="center"/>
    </xf>
    <xf numFmtId="0" fontId="5" fillId="2" borderId="0" xfId="2" applyFont="1" applyFill="1"/>
    <xf numFmtId="0" fontId="2" fillId="2" borderId="0" xfId="2" applyFill="1" applyAlignment="1">
      <alignment horizontal="right"/>
    </xf>
    <xf numFmtId="0" fontId="7" fillId="2" borderId="19" xfId="2" applyFont="1" applyFill="1" applyBorder="1"/>
    <xf numFmtId="0" fontId="7" fillId="2" borderId="20" xfId="2" applyFont="1" applyFill="1" applyBorder="1"/>
    <xf numFmtId="0" fontId="7" fillId="2" borderId="20" xfId="2" applyFont="1" applyFill="1" applyBorder="1" applyAlignment="1">
      <alignment horizontal="right"/>
    </xf>
    <xf numFmtId="0" fontId="3" fillId="2" borderId="21" xfId="2" applyFont="1" applyFill="1" applyBorder="1" applyAlignment="1">
      <alignment horizontal="left"/>
    </xf>
    <xf numFmtId="0" fontId="2" fillId="2" borderId="0" xfId="2" applyFill="1" applyAlignment="1" applyProtection="1">
      <alignment horizontal="right"/>
      <protection locked="0"/>
    </xf>
    <xf numFmtId="0" fontId="7" fillId="2" borderId="22" xfId="2" applyFont="1" applyFill="1" applyBorder="1"/>
    <xf numFmtId="0" fontId="7" fillId="2" borderId="23" xfId="2" applyFont="1" applyFill="1" applyBorder="1"/>
    <xf numFmtId="0" fontId="7" fillId="2" borderId="23" xfId="2" applyFont="1" applyFill="1" applyBorder="1" applyAlignment="1">
      <alignment horizontal="right"/>
    </xf>
    <xf numFmtId="0" fontId="3" fillId="2" borderId="24" xfId="2" applyFont="1" applyFill="1" applyBorder="1" applyAlignment="1">
      <alignment horizontal="left"/>
    </xf>
    <xf numFmtId="0" fontId="7" fillId="2" borderId="0" xfId="2" applyFont="1" applyFill="1"/>
    <xf numFmtId="0" fontId="7" fillId="2" borderId="0" xfId="2" applyFont="1" applyFill="1" applyAlignment="1">
      <alignment horizontal="right"/>
    </xf>
    <xf numFmtId="0" fontId="3" fillId="2" borderId="0" xfId="2" applyFont="1" applyFill="1" applyAlignment="1">
      <alignment horizontal="left"/>
    </xf>
    <xf numFmtId="0" fontId="6" fillId="3" borderId="0" xfId="2" applyFont="1" applyFill="1"/>
    <xf numFmtId="0" fontId="6" fillId="3" borderId="0" xfId="2" applyFont="1" applyFill="1" applyAlignment="1">
      <alignment horizontal="left"/>
    </xf>
    <xf numFmtId="0" fontId="10" fillId="3" borderId="0" xfId="2" applyFont="1" applyFill="1"/>
    <xf numFmtId="0" fontId="6" fillId="2" borderId="0" xfId="2" applyFont="1" applyFill="1" applyAlignment="1">
      <alignment horizontal="center"/>
    </xf>
    <xf numFmtId="0" fontId="6" fillId="5" borderId="0" xfId="2" applyFont="1" applyFill="1"/>
    <xf numFmtId="0" fontId="10" fillId="5" borderId="0" xfId="2" applyFont="1" applyFill="1"/>
    <xf numFmtId="0" fontId="2" fillId="5" borderId="0" xfId="2" applyFill="1" applyAlignment="1">
      <alignment horizontal="right"/>
    </xf>
    <xf numFmtId="0" fontId="10" fillId="6" borderId="0" xfId="2" applyFont="1" applyFill="1"/>
    <xf numFmtId="0" fontId="10" fillId="6" borderId="0" xfId="2" applyFont="1" applyFill="1" applyAlignment="1">
      <alignment horizontal="left"/>
    </xf>
    <xf numFmtId="0" fontId="10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 wrapText="1"/>
    </xf>
    <xf numFmtId="0" fontId="10" fillId="2" borderId="0" xfId="2" applyFont="1" applyFill="1"/>
    <xf numFmtId="0" fontId="2" fillId="2" borderId="0" xfId="2" applyFill="1" applyAlignment="1">
      <alignment horizontal="center"/>
    </xf>
    <xf numFmtId="0" fontId="10" fillId="2" borderId="2" xfId="2" applyFont="1" applyFill="1" applyBorder="1" applyAlignment="1">
      <alignment horizontal="left"/>
    </xf>
    <xf numFmtId="0" fontId="10" fillId="2" borderId="2" xfId="2" quotePrefix="1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/>
    </xf>
    <xf numFmtId="9" fontId="10" fillId="4" borderId="2" xfId="2" applyNumberFormat="1" applyFont="1" applyFill="1" applyBorder="1" applyAlignment="1">
      <alignment horizontal="center"/>
    </xf>
    <xf numFmtId="0" fontId="10" fillId="0" borderId="2" xfId="2" applyFont="1" applyBorder="1" applyAlignment="1">
      <alignment horizontal="center"/>
    </xf>
    <xf numFmtId="2" fontId="6" fillId="6" borderId="2" xfId="2" applyNumberFormat="1" applyFont="1" applyFill="1" applyBorder="1" applyAlignment="1">
      <alignment horizontal="center"/>
    </xf>
    <xf numFmtId="0" fontId="10" fillId="0" borderId="0" xfId="2" applyFont="1"/>
    <xf numFmtId="0" fontId="3" fillId="2" borderId="0" xfId="2" quotePrefix="1" applyFont="1" applyFill="1" applyAlignment="1">
      <alignment horizontal="left"/>
    </xf>
    <xf numFmtId="2" fontId="6" fillId="2" borderId="0" xfId="2" applyNumberFormat="1" applyFont="1" applyFill="1" applyAlignment="1">
      <alignment horizontal="right"/>
    </xf>
    <xf numFmtId="0" fontId="3" fillId="2" borderId="0" xfId="2" applyFont="1" applyFill="1" applyAlignment="1">
      <alignment horizontal="right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right"/>
    </xf>
    <xf numFmtId="2" fontId="6" fillId="2" borderId="0" xfId="2" applyNumberFormat="1" applyFont="1" applyFill="1" applyAlignment="1">
      <alignment horizontal="left"/>
    </xf>
    <xf numFmtId="0" fontId="10" fillId="2" borderId="0" xfId="2" applyFont="1" applyFill="1" applyAlignment="1">
      <alignment horizontal="left" vertical="center"/>
    </xf>
    <xf numFmtId="0" fontId="2" fillId="2" borderId="0" xfId="2" applyFill="1" applyAlignment="1">
      <alignment horizontal="left" vertical="center"/>
    </xf>
    <xf numFmtId="0" fontId="10" fillId="2" borderId="2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/>
    </xf>
    <xf numFmtId="0" fontId="11" fillId="2" borderId="2" xfId="2" applyFont="1" applyFill="1" applyBorder="1"/>
    <xf numFmtId="0" fontId="2" fillId="2" borderId="2" xfId="2" applyFill="1" applyBorder="1" applyAlignment="1">
      <alignment horizontal="center"/>
    </xf>
    <xf numFmtId="0" fontId="2" fillId="2" borderId="2" xfId="2" applyFill="1" applyBorder="1"/>
    <xf numFmtId="164" fontId="2" fillId="3" borderId="2" xfId="2" applyNumberFormat="1" applyFill="1" applyBorder="1" applyAlignment="1" applyProtection="1">
      <alignment horizontal="center"/>
      <protection locked="0"/>
    </xf>
    <xf numFmtId="0" fontId="2" fillId="3" borderId="2" xfId="2" applyFill="1" applyBorder="1" applyAlignment="1">
      <alignment horizontal="center"/>
    </xf>
    <xf numFmtId="164" fontId="2" fillId="5" borderId="2" xfId="2" applyNumberFormat="1" applyFill="1" applyBorder="1" applyAlignment="1" applyProtection="1">
      <alignment horizontal="center"/>
      <protection locked="0"/>
    </xf>
    <xf numFmtId="0" fontId="2" fillId="5" borderId="2" xfId="2" applyFill="1" applyBorder="1" applyAlignment="1">
      <alignment horizontal="center"/>
    </xf>
    <xf numFmtId="0" fontId="2" fillId="0" borderId="1" xfId="2" applyBorder="1"/>
    <xf numFmtId="164" fontId="2" fillId="0" borderId="12" xfId="2" applyNumberFormat="1" applyBorder="1" applyAlignment="1">
      <alignment horizontal="center"/>
    </xf>
    <xf numFmtId="164" fontId="2" fillId="0" borderId="11" xfId="2" applyNumberFormat="1" applyBorder="1" applyAlignment="1">
      <alignment horizontal="center"/>
    </xf>
    <xf numFmtId="1" fontId="2" fillId="0" borderId="12" xfId="2" applyNumberFormat="1" applyBorder="1" applyAlignment="1">
      <alignment horizontal="center"/>
    </xf>
    <xf numFmtId="1" fontId="2" fillId="0" borderId="13" xfId="2" applyNumberFormat="1" applyBorder="1" applyAlignment="1">
      <alignment horizontal="center"/>
    </xf>
    <xf numFmtId="0" fontId="2" fillId="0" borderId="18" xfId="2" applyBorder="1"/>
    <xf numFmtId="164" fontId="2" fillId="4" borderId="12" xfId="2" applyNumberFormat="1" applyFill="1" applyBorder="1" applyAlignment="1">
      <alignment horizontal="center"/>
    </xf>
    <xf numFmtId="0" fontId="2" fillId="0" borderId="5" xfId="2" applyBorder="1"/>
    <xf numFmtId="0" fontId="2" fillId="0" borderId="17" xfId="2" applyBorder="1"/>
    <xf numFmtId="164" fontId="2" fillId="0" borderId="14" xfId="2" applyNumberFormat="1" applyBorder="1" applyAlignment="1">
      <alignment horizontal="center"/>
    </xf>
    <xf numFmtId="0" fontId="2" fillId="0" borderId="2" xfId="2" applyBorder="1" applyAlignment="1">
      <alignment horizontal="center"/>
    </xf>
    <xf numFmtId="1" fontId="2" fillId="0" borderId="2" xfId="2" applyNumberFormat="1" applyBorder="1" applyAlignment="1">
      <alignment horizontal="left"/>
    </xf>
    <xf numFmtId="2" fontId="2" fillId="0" borderId="7" xfId="2" applyNumberFormat="1" applyBorder="1" applyAlignment="1">
      <alignment horizontal="left"/>
    </xf>
    <xf numFmtId="0" fontId="2" fillId="0" borderId="16" xfId="2" applyBorder="1"/>
    <xf numFmtId="164" fontId="2" fillId="0" borderId="2" xfId="2" applyNumberFormat="1" applyBorder="1" applyAlignment="1">
      <alignment horizontal="center"/>
    </xf>
    <xf numFmtId="0" fontId="2" fillId="0" borderId="6" xfId="2" applyBorder="1"/>
    <xf numFmtId="2" fontId="2" fillId="0" borderId="2" xfId="2" applyNumberFormat="1" applyBorder="1" applyAlignment="1">
      <alignment horizontal="center"/>
    </xf>
    <xf numFmtId="1" fontId="2" fillId="0" borderId="2" xfId="2" applyNumberFormat="1" applyBorder="1" applyAlignment="1">
      <alignment horizontal="center"/>
    </xf>
    <xf numFmtId="2" fontId="2" fillId="0" borderId="7" xfId="2" applyNumberFormat="1" applyBorder="1" applyAlignment="1">
      <alignment horizontal="center"/>
    </xf>
    <xf numFmtId="0" fontId="2" fillId="0" borderId="14" xfId="2" applyBorder="1"/>
    <xf numFmtId="2" fontId="3" fillId="0" borderId="7" xfId="2" applyNumberFormat="1" applyFont="1" applyBorder="1" applyAlignment="1">
      <alignment horizontal="left"/>
    </xf>
    <xf numFmtId="0" fontId="4" fillId="0" borderId="8" xfId="2" applyFont="1" applyBorder="1"/>
    <xf numFmtId="4" fontId="7" fillId="0" borderId="9" xfId="2" applyNumberFormat="1" applyFont="1" applyBorder="1" applyAlignment="1">
      <alignment horizontal="center"/>
    </xf>
    <xf numFmtId="1" fontId="2" fillId="0" borderId="9" xfId="2" applyNumberFormat="1" applyBorder="1" applyAlignment="1">
      <alignment horizontal="center"/>
    </xf>
    <xf numFmtId="4" fontId="4" fillId="0" borderId="10" xfId="2" applyNumberFormat="1" applyFont="1" applyBorder="1" applyAlignment="1">
      <alignment horizontal="center"/>
    </xf>
    <xf numFmtId="0" fontId="4" fillId="0" borderId="25" xfId="2" applyFont="1" applyBorder="1"/>
    <xf numFmtId="0" fontId="3" fillId="2" borderId="0" xfId="2" applyFont="1" applyFill="1"/>
    <xf numFmtId="0" fontId="2" fillId="2" borderId="0" xfId="2" applyFill="1" applyAlignment="1">
      <alignment horizontal="left"/>
    </xf>
    <xf numFmtId="2" fontId="2" fillId="0" borderId="2" xfId="2" applyNumberFormat="1" applyFont="1" applyFill="1" applyBorder="1" applyAlignment="1" applyProtection="1">
      <alignment horizontal="left"/>
    </xf>
    <xf numFmtId="0" fontId="2" fillId="0" borderId="2" xfId="2" applyFill="1" applyBorder="1" applyProtection="1"/>
    <xf numFmtId="2" fontId="3" fillId="0" borderId="2" xfId="2" applyNumberFormat="1" applyFont="1" applyFill="1" applyBorder="1" applyAlignment="1" applyProtection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0" applyFont="1" applyFill="1"/>
    <xf numFmtId="0" fontId="0" fillId="2" borderId="26" xfId="0" applyFill="1" applyBorder="1"/>
    <xf numFmtId="0" fontId="6" fillId="2" borderId="26" xfId="0" applyFont="1" applyFill="1" applyBorder="1" applyAlignment="1">
      <alignment horizontal="right"/>
    </xf>
    <xf numFmtId="0" fontId="6" fillId="2" borderId="26" xfId="0" applyFont="1" applyFill="1" applyBorder="1"/>
    <xf numFmtId="0" fontId="0" fillId="2" borderId="26" xfId="0" applyFill="1" applyBorder="1" applyAlignment="1">
      <alignment horizontal="left"/>
    </xf>
    <xf numFmtId="0" fontId="0" fillId="2" borderId="27" xfId="0" applyFill="1" applyBorder="1"/>
    <xf numFmtId="0" fontId="0" fillId="2" borderId="0" xfId="0" applyFill="1" applyProtection="1">
      <protection locked="0"/>
    </xf>
    <xf numFmtId="0" fontId="0" fillId="7" borderId="14" xfId="0" applyFill="1" applyBorder="1" applyAlignment="1">
      <alignment horizontal="left"/>
    </xf>
    <xf numFmtId="4" fontId="4" fillId="7" borderId="4" xfId="0" applyNumberFormat="1" applyFont="1" applyFill="1" applyBorder="1" applyAlignment="1">
      <alignment horizontal="center"/>
    </xf>
    <xf numFmtId="0" fontId="0" fillId="7" borderId="24" xfId="0" applyFill="1" applyBorder="1" applyAlignment="1">
      <alignment horizontal="left"/>
    </xf>
    <xf numFmtId="164" fontId="7" fillId="7" borderId="4" xfId="0" applyNumberFormat="1" applyFont="1" applyFill="1" applyBorder="1" applyAlignment="1">
      <alignment horizontal="center"/>
    </xf>
    <xf numFmtId="0" fontId="0" fillId="7" borderId="4" xfId="0" applyFill="1" applyBorder="1"/>
    <xf numFmtId="0" fontId="2" fillId="7" borderId="3" xfId="0" applyFont="1" applyFill="1" applyBorder="1"/>
    <xf numFmtId="0" fontId="0" fillId="2" borderId="27" xfId="0" applyFill="1" applyBorder="1" applyAlignment="1">
      <alignment horizontal="center"/>
    </xf>
    <xf numFmtId="0" fontId="0" fillId="2" borderId="0" xfId="0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0" fillId="2" borderId="4" xfId="0" applyFill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7" borderId="3" xfId="0" applyFill="1" applyBorder="1"/>
    <xf numFmtId="4" fontId="0" fillId="2" borderId="0" xfId="0" applyNumberFormat="1" applyFill="1"/>
    <xf numFmtId="0" fontId="0" fillId="2" borderId="23" xfId="0" applyFill="1" applyBorder="1" applyAlignment="1">
      <alignment horizontal="left"/>
    </xf>
    <xf numFmtId="0" fontId="3" fillId="2" borderId="0" xfId="0" applyFont="1" applyFill="1" applyAlignment="1">
      <alignment horizontal="left"/>
    </xf>
    <xf numFmtId="1" fontId="3" fillId="8" borderId="28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1" fontId="3" fillId="8" borderId="29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1" fontId="3" fillId="8" borderId="30" xfId="0" applyNumberFormat="1" applyFont="1" applyFill="1" applyBorder="1" applyAlignment="1" applyProtection="1">
      <alignment horizontal="center"/>
      <protection locked="0"/>
    </xf>
    <xf numFmtId="0" fontId="21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right"/>
    </xf>
    <xf numFmtId="1" fontId="3" fillId="8" borderId="31" xfId="0" applyNumberFormat="1" applyFont="1" applyFill="1" applyBorder="1" applyAlignment="1" applyProtection="1">
      <alignment horizontal="center"/>
      <protection locked="0"/>
    </xf>
    <xf numFmtId="0" fontId="3" fillId="8" borderId="3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7" borderId="31" xfId="0" applyFont="1" applyFill="1" applyBorder="1" applyAlignment="1" applyProtection="1">
      <alignment horizontal="center"/>
      <protection locked="0"/>
    </xf>
    <xf numFmtId="2" fontId="3" fillId="2" borderId="0" xfId="0" applyNumberFormat="1" applyFont="1" applyFill="1"/>
    <xf numFmtId="1" fontId="0" fillId="2" borderId="0" xfId="0" applyNumberFormat="1" applyFill="1" applyAlignment="1">
      <alignment horizontal="center"/>
    </xf>
    <xf numFmtId="0" fontId="23" fillId="2" borderId="0" xfId="0" applyFont="1" applyFill="1" applyAlignment="1" applyProtection="1">
      <alignment horizontal="right"/>
      <protection locked="0"/>
    </xf>
    <xf numFmtId="9" fontId="3" fillId="8" borderId="32" xfId="1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right"/>
      <protection locked="0"/>
    </xf>
    <xf numFmtId="0" fontId="24" fillId="2" borderId="0" xfId="0" applyFont="1" applyFill="1"/>
    <xf numFmtId="0" fontId="25" fillId="2" borderId="0" xfId="0" applyFont="1" applyFill="1"/>
    <xf numFmtId="0" fontId="26" fillId="0" borderId="0" xfId="0" applyFont="1"/>
    <xf numFmtId="0" fontId="27" fillId="0" borderId="0" xfId="0" applyFont="1"/>
    <xf numFmtId="0" fontId="0" fillId="0" borderId="0" xfId="0"/>
    <xf numFmtId="0" fontId="2" fillId="2" borderId="0" xfId="2" applyFill="1"/>
    <xf numFmtId="0" fontId="0" fillId="0" borderId="0" xfId="0"/>
    <xf numFmtId="0" fontId="6" fillId="2" borderId="3" xfId="2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2" xfId="2" applyBorder="1" applyAlignment="1">
      <alignment horizontal="center"/>
    </xf>
    <xf numFmtId="0" fontId="2" fillId="0" borderId="7" xfId="2" applyBorder="1" applyAlignment="1">
      <alignment horizontal="center"/>
    </xf>
    <xf numFmtId="0" fontId="6" fillId="2" borderId="3" xfId="2" applyFont="1" applyFill="1" applyBorder="1" applyAlignment="1" applyProtection="1">
      <alignment horizontal="center"/>
    </xf>
    <xf numFmtId="0" fontId="2" fillId="2" borderId="0" xfId="2" applyFill="1" applyBorder="1" applyAlignment="1" applyProtection="1"/>
    <xf numFmtId="0" fontId="0" fillId="0" borderId="0" xfId="0" applyBorder="1" applyAlignment="1"/>
    <xf numFmtId="0" fontId="2" fillId="0" borderId="2" xfId="2" applyFont="1" applyFill="1" applyBorder="1" applyAlignment="1" applyProtection="1">
      <alignment horizontal="center"/>
    </xf>
    <xf numFmtId="0" fontId="2" fillId="0" borderId="7" xfId="2" applyFont="1" applyFill="1" applyBorder="1" applyAlignment="1" applyProtection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166" fontId="3" fillId="0" borderId="0" xfId="7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9" fontId="3" fillId="0" borderId="0" xfId="1" applyFont="1" applyFill="1" applyBorder="1" applyAlignment="1">
      <alignment horizontal="center"/>
    </xf>
    <xf numFmtId="0" fontId="3" fillId="0" borderId="0" xfId="0" quotePrefix="1" applyFont="1" applyAlignment="1">
      <alignment horizontal="right"/>
    </xf>
    <xf numFmtId="0" fontId="3" fillId="0" borderId="0" xfId="0" applyFont="1"/>
    <xf numFmtId="0" fontId="3" fillId="0" borderId="0" xfId="0" quotePrefix="1" applyFont="1" applyAlignment="1">
      <alignment horizontal="left"/>
    </xf>
    <xf numFmtId="166" fontId="3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67" fontId="2" fillId="0" borderId="0" xfId="8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2" fillId="0" borderId="0" xfId="8" applyNumberFormat="1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167" fontId="3" fillId="0" borderId="0" xfId="0" applyNumberFormat="1" applyFont="1" applyAlignment="1">
      <alignment horizontal="center"/>
    </xf>
    <xf numFmtId="167" fontId="3" fillId="0" borderId="0" xfId="7" applyNumberFormat="1" applyFont="1" applyFill="1" applyBorder="1" applyAlignment="1">
      <alignment horizontal="center"/>
    </xf>
    <xf numFmtId="167" fontId="3" fillId="0" borderId="34" xfId="0" applyNumberFormat="1" applyFont="1" applyBorder="1" applyAlignment="1">
      <alignment horizontal="center"/>
    </xf>
    <xf numFmtId="2" fontId="3" fillId="0" borderId="34" xfId="0" applyNumberFormat="1" applyFont="1" applyBorder="1" applyAlignment="1">
      <alignment horizontal="left"/>
    </xf>
    <xf numFmtId="4" fontId="3" fillId="0" borderId="34" xfId="7" applyNumberFormat="1" applyFont="1" applyFill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3" fillId="0" borderId="34" xfId="0" applyFont="1" applyBorder="1" applyAlignment="1">
      <alignment horizontal="left"/>
    </xf>
    <xf numFmtId="2" fontId="2" fillId="0" borderId="0" xfId="0" applyNumberFormat="1" applyFont="1" applyAlignment="1">
      <alignment horizontal="left"/>
    </xf>
    <xf numFmtId="4" fontId="2" fillId="0" borderId="0" xfId="7" applyNumberFormat="1" applyFont="1" applyFill="1" applyBorder="1" applyAlignment="1">
      <alignment horizontal="right"/>
    </xf>
    <xf numFmtId="0" fontId="2" fillId="0" borderId="23" xfId="0" applyFont="1" applyBorder="1" applyAlignment="1">
      <alignment horizontal="right"/>
    </xf>
    <xf numFmtId="168" fontId="2" fillId="0" borderId="2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8" fontId="2" fillId="0" borderId="0" xfId="7" applyNumberFormat="1" applyFont="1" applyFill="1" applyBorder="1" applyAlignment="1">
      <alignment horizontal="right"/>
    </xf>
    <xf numFmtId="9" fontId="3" fillId="7" borderId="2" xfId="1" applyFont="1" applyFill="1" applyBorder="1" applyAlignment="1">
      <alignment horizontal="center"/>
    </xf>
    <xf numFmtId="0" fontId="3" fillId="0" borderId="34" xfId="0" applyFont="1" applyBorder="1"/>
    <xf numFmtId="166" fontId="2" fillId="0" borderId="23" xfId="0" applyNumberFormat="1" applyFont="1" applyBorder="1" applyAlignment="1">
      <alignment horizontal="right"/>
    </xf>
    <xf numFmtId="166" fontId="2" fillId="0" borderId="0" xfId="7" applyNumberFormat="1" applyFont="1" applyFill="1" applyBorder="1" applyAlignment="1">
      <alignment horizontal="right"/>
    </xf>
    <xf numFmtId="166" fontId="3" fillId="0" borderId="0" xfId="8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4" xfId="0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" fontId="2" fillId="0" borderId="23" xfId="8" applyNumberFormat="1" applyFill="1" applyBorder="1" applyAlignment="1">
      <alignment horizontal="center"/>
    </xf>
    <xf numFmtId="0" fontId="3" fillId="7" borderId="22" xfId="0" applyFont="1" applyFill="1" applyBorder="1" applyAlignment="1" applyProtection="1">
      <alignment horizontal="center"/>
      <protection locked="0"/>
    </xf>
    <xf numFmtId="4" fontId="0" fillId="0" borderId="24" xfId="0" applyNumberFormat="1" applyBorder="1" applyAlignment="1">
      <alignment horizontal="right"/>
    </xf>
    <xf numFmtId="166" fontId="2" fillId="0" borderId="23" xfId="8" applyNumberFormat="1" applyFont="1" applyFill="1" applyBorder="1" applyAlignment="1">
      <alignment horizontal="center"/>
    </xf>
    <xf numFmtId="2" fontId="29" fillId="0" borderId="23" xfId="0" applyNumberFormat="1" applyFon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5" xfId="0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7" borderId="27" xfId="0" applyFont="1" applyFill="1" applyBorder="1" applyAlignment="1" applyProtection="1">
      <alignment horizontal="center"/>
      <protection locked="0"/>
    </xf>
    <xf numFmtId="4" fontId="0" fillId="0" borderId="35" xfId="0" applyNumberFormat="1" applyBorder="1" applyAlignment="1">
      <alignment horizontal="right"/>
    </xf>
    <xf numFmtId="166" fontId="2" fillId="0" borderId="0" xfId="8" applyNumberFormat="1" applyFont="1" applyFill="1" applyBorder="1" applyAlignment="1">
      <alignment horizontal="center"/>
    </xf>
    <xf numFmtId="2" fontId="29" fillId="0" borderId="0" xfId="0" applyNumberFormat="1" applyFont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0" fillId="0" borderId="24" xfId="0" applyFont="1" applyBorder="1" applyAlignment="1">
      <alignment horizontal="right"/>
    </xf>
    <xf numFmtId="165" fontId="3" fillId="0" borderId="23" xfId="8" applyFont="1" applyFill="1" applyBorder="1" applyAlignment="1" applyProtection="1">
      <alignment horizontal="center"/>
    </xf>
    <xf numFmtId="0" fontId="3" fillId="0" borderId="3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30" fillId="0" borderId="35" xfId="0" applyFont="1" applyBorder="1" applyAlignment="1">
      <alignment horizontal="right"/>
    </xf>
    <xf numFmtId="165" fontId="3" fillId="0" borderId="0" xfId="8" applyFont="1" applyFill="1" applyBorder="1" applyAlignment="1" applyProtection="1">
      <alignment horizontal="center"/>
    </xf>
    <xf numFmtId="0" fontId="0" fillId="0" borderId="27" xfId="0" applyBorder="1" applyAlignment="1">
      <alignment horizontal="right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right"/>
    </xf>
    <xf numFmtId="0" fontId="30" fillId="0" borderId="20" xfId="0" applyFont="1" applyBorder="1" applyAlignment="1">
      <alignment horizontal="center"/>
    </xf>
    <xf numFmtId="0" fontId="3" fillId="0" borderId="19" xfId="0" applyFont="1" applyBorder="1"/>
    <xf numFmtId="0" fontId="0" fillId="0" borderId="21" xfId="0" applyBorder="1" applyAlignment="1">
      <alignment horizontal="center"/>
    </xf>
    <xf numFmtId="0" fontId="0" fillId="0" borderId="20" xfId="0" applyBorder="1"/>
    <xf numFmtId="0" fontId="30" fillId="0" borderId="0" xfId="0" applyFont="1" applyAlignment="1">
      <alignment horizontal="left"/>
    </xf>
    <xf numFmtId="165" fontId="3" fillId="0" borderId="23" xfId="8" applyFont="1" applyBorder="1" applyProtection="1"/>
    <xf numFmtId="165" fontId="3" fillId="0" borderId="0" xfId="8" applyFont="1" applyBorder="1" applyProtection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5" fontId="3" fillId="0" borderId="0" xfId="8" applyFont="1" applyProtection="1"/>
    <xf numFmtId="0" fontId="23" fillId="0" borderId="0" xfId="0" applyFont="1" applyAlignment="1">
      <alignment horizontal="right"/>
    </xf>
    <xf numFmtId="9" fontId="3" fillId="7" borderId="14" xfId="1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right"/>
    </xf>
    <xf numFmtId="2" fontId="0" fillId="0" borderId="0" xfId="0" applyNumberFormat="1" applyAlignment="1">
      <alignment horizontal="right"/>
    </xf>
    <xf numFmtId="165" fontId="3" fillId="0" borderId="0" xfId="7" applyFont="1" applyBorder="1"/>
    <xf numFmtId="0" fontId="3" fillId="0" borderId="23" xfId="0" applyFont="1" applyBorder="1" applyAlignment="1">
      <alignment horizontal="right"/>
    </xf>
    <xf numFmtId="0" fontId="0" fillId="0" borderId="26" xfId="0" applyBorder="1" applyAlignment="1">
      <alignment horizontal="center"/>
    </xf>
    <xf numFmtId="0" fontId="2" fillId="0" borderId="26" xfId="0" applyFont="1" applyBorder="1"/>
    <xf numFmtId="2" fontId="3" fillId="0" borderId="26" xfId="0" applyNumberFormat="1" applyFon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6" xfId="0" applyNumberFormat="1" applyBorder="1" applyAlignment="1">
      <alignment horizontal="center"/>
    </xf>
    <xf numFmtId="165" fontId="3" fillId="0" borderId="26" xfId="7" applyFont="1" applyBorder="1"/>
    <xf numFmtId="0" fontId="0" fillId="0" borderId="26" xfId="0" applyBorder="1"/>
    <xf numFmtId="0" fontId="0" fillId="0" borderId="26" xfId="0" applyBorder="1" applyAlignment="1">
      <alignment horizontal="right"/>
    </xf>
    <xf numFmtId="0" fontId="3" fillId="0" borderId="34" xfId="0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29" fillId="0" borderId="23" xfId="8" applyNumberFormat="1" applyFont="1" applyFill="1" applyBorder="1" applyAlignment="1">
      <alignment horizontal="center"/>
    </xf>
    <xf numFmtId="166" fontId="29" fillId="0" borderId="0" xfId="8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24" fillId="0" borderId="0" xfId="0" applyFont="1" applyAlignment="1">
      <alignment horizontal="left"/>
    </xf>
    <xf numFmtId="165" fontId="3" fillId="0" borderId="0" xfId="7" applyFont="1" applyFill="1" applyProtection="1"/>
    <xf numFmtId="165" fontId="3" fillId="0" borderId="0" xfId="7" applyFont="1" applyProtection="1"/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165" fontId="3" fillId="0" borderId="0" xfId="7" applyFont="1" applyBorder="1" applyProtection="1"/>
    <xf numFmtId="0" fontId="31" fillId="0" borderId="0" xfId="0" applyFont="1" applyAlignment="1">
      <alignment horizontal="right"/>
    </xf>
    <xf numFmtId="0" fontId="32" fillId="0" borderId="35" xfId="0" applyFont="1" applyBorder="1" applyAlignment="1">
      <alignment horizontal="left"/>
    </xf>
    <xf numFmtId="0" fontId="33" fillId="0" borderId="0" xfId="2" applyFont="1" applyAlignment="1">
      <alignment horizontal="left" vertical="center"/>
    </xf>
    <xf numFmtId="2" fontId="2" fillId="0" borderId="34" xfId="0" applyNumberFormat="1" applyFont="1" applyBorder="1" applyAlignment="1">
      <alignment horizontal="left"/>
    </xf>
    <xf numFmtId="4" fontId="2" fillId="0" borderId="34" xfId="7" applyNumberFormat="1" applyFont="1" applyFill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35" fillId="0" borderId="0" xfId="0" applyFont="1"/>
    <xf numFmtId="0" fontId="36" fillId="0" borderId="0" xfId="0" applyFont="1"/>
    <xf numFmtId="0" fontId="0" fillId="0" borderId="34" xfId="0" applyBorder="1"/>
    <xf numFmtId="0" fontId="0" fillId="0" borderId="0" xfId="0" applyAlignment="1" applyProtection="1">
      <alignment horizontal="right"/>
      <protection locked="0"/>
    </xf>
    <xf numFmtId="1" fontId="2" fillId="0" borderId="23" xfId="7" applyNumberFormat="1" applyFill="1" applyBorder="1" applyAlignment="1">
      <alignment horizontal="center"/>
    </xf>
    <xf numFmtId="0" fontId="3" fillId="0" borderId="22" xfId="0" applyFont="1" applyBorder="1" applyAlignment="1" applyProtection="1">
      <alignment horizontal="center"/>
      <protection locked="0"/>
    </xf>
    <xf numFmtId="0" fontId="29" fillId="0" borderId="23" xfId="0" applyFont="1" applyBorder="1" applyAlignment="1">
      <alignment horizontal="center"/>
    </xf>
    <xf numFmtId="0" fontId="4" fillId="7" borderId="24" xfId="0" applyFont="1" applyFill="1" applyBorder="1" applyAlignment="1" applyProtection="1">
      <alignment horizontal="center"/>
      <protection locked="0"/>
    </xf>
    <xf numFmtId="0" fontId="4" fillId="7" borderId="23" xfId="0" applyFont="1" applyFill="1" applyBorder="1" applyAlignment="1" applyProtection="1">
      <alignment horizontal="center"/>
      <protection locked="0"/>
    </xf>
    <xf numFmtId="0" fontId="4" fillId="7" borderId="22" xfId="0" applyFont="1" applyFill="1" applyBorder="1" applyAlignment="1" applyProtection="1">
      <alignment horizontal="center"/>
      <protection locked="0"/>
    </xf>
    <xf numFmtId="1" fontId="2" fillId="0" borderId="0" xfId="7" applyNumberFormat="1" applyFill="1" applyBorder="1" applyAlignment="1">
      <alignment horizontal="center"/>
    </xf>
    <xf numFmtId="0" fontId="3" fillId="0" borderId="27" xfId="0" applyFont="1" applyBorder="1" applyAlignment="1" applyProtection="1">
      <alignment horizontal="center"/>
      <protection locked="0"/>
    </xf>
    <xf numFmtId="0" fontId="29" fillId="0" borderId="0" xfId="0" applyFont="1" applyAlignment="1">
      <alignment horizontal="center"/>
    </xf>
    <xf numFmtId="0" fontId="4" fillId="7" borderId="35" xfId="0" applyFont="1" applyFill="1" applyBorder="1" applyAlignment="1" applyProtection="1">
      <alignment horizontal="center"/>
      <protection locked="0"/>
    </xf>
    <xf numFmtId="0" fontId="4" fillId="7" borderId="0" xfId="0" applyFont="1" applyFill="1" applyAlignment="1" applyProtection="1">
      <alignment horizontal="center"/>
      <protection locked="0"/>
    </xf>
    <xf numFmtId="0" fontId="4" fillId="7" borderId="27" xfId="0" applyFont="1" applyFill="1" applyBorder="1" applyAlignment="1" applyProtection="1">
      <alignment horizontal="center"/>
      <protection locked="0"/>
    </xf>
    <xf numFmtId="0" fontId="4" fillId="7" borderId="21" xfId="0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3" fillId="0" borderId="19" xfId="0" applyFont="1" applyBorder="1" applyAlignment="1">
      <alignment horizontal="left"/>
    </xf>
    <xf numFmtId="165" fontId="3" fillId="0" borderId="20" xfId="8" applyFont="1" applyBorder="1" applyAlignment="1" applyProtection="1">
      <alignment horizontal="center"/>
    </xf>
    <xf numFmtId="0" fontId="31" fillId="0" borderId="0" xfId="0" applyFont="1" applyAlignment="1">
      <alignment horizontal="left"/>
    </xf>
    <xf numFmtId="165" fontId="3" fillId="0" borderId="0" xfId="7" applyFont="1" applyFill="1" applyBorder="1"/>
    <xf numFmtId="4" fontId="0" fillId="0" borderId="0" xfId="0" applyNumberFormat="1" applyAlignment="1">
      <alignment horizontal="right"/>
    </xf>
    <xf numFmtId="166" fontId="2" fillId="0" borderId="0" xfId="7" applyNumberFormat="1" applyFont="1" applyFill="1" applyBorder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4" fontId="0" fillId="0" borderId="37" xfId="0" applyNumberFormat="1" applyBorder="1" applyAlignment="1">
      <alignment horizontal="right"/>
    </xf>
    <xf numFmtId="166" fontId="2" fillId="0" borderId="37" xfId="7" applyNumberFormat="1" applyFont="1" applyFill="1" applyBorder="1" applyAlignment="1">
      <alignment horizontal="center"/>
    </xf>
    <xf numFmtId="166" fontId="2" fillId="0" borderId="23" xfId="7" applyNumberFormat="1" applyFont="1" applyFill="1" applyBorder="1" applyAlignment="1">
      <alignment horizontal="center"/>
    </xf>
    <xf numFmtId="166" fontId="29" fillId="0" borderId="22" xfId="7" applyNumberFormat="1" applyFont="1" applyFill="1" applyBorder="1" applyAlignment="1">
      <alignment horizontal="center"/>
    </xf>
    <xf numFmtId="0" fontId="6" fillId="7" borderId="23" xfId="0" applyFont="1" applyFill="1" applyBorder="1" applyAlignment="1" applyProtection="1">
      <alignment horizontal="center"/>
      <protection locked="0"/>
    </xf>
    <xf numFmtId="0" fontId="6" fillId="7" borderId="22" xfId="0" applyFont="1" applyFill="1" applyBorder="1" applyAlignment="1" applyProtection="1">
      <alignment horizontal="center"/>
      <protection locked="0"/>
    </xf>
    <xf numFmtId="166" fontId="2" fillId="0" borderId="38" xfId="7" applyNumberFormat="1" applyFont="1" applyFill="1" applyBorder="1" applyAlignment="1">
      <alignment horizontal="center"/>
    </xf>
    <xf numFmtId="166" fontId="29" fillId="0" borderId="27" xfId="7" applyNumberFormat="1" applyFont="1" applyFill="1" applyBorder="1" applyAlignment="1">
      <alignment horizontal="center"/>
    </xf>
    <xf numFmtId="0" fontId="6" fillId="7" borderId="0" xfId="0" applyFont="1" applyFill="1" applyAlignment="1" applyProtection="1">
      <alignment horizontal="center"/>
      <protection locked="0"/>
    </xf>
    <xf numFmtId="0" fontId="6" fillId="7" borderId="27" xfId="0" applyFont="1" applyFill="1" applyBorder="1" applyAlignment="1" applyProtection="1">
      <alignment horizontal="center"/>
      <protection locked="0"/>
    </xf>
    <xf numFmtId="4" fontId="0" fillId="0" borderId="21" xfId="0" applyNumberFormat="1" applyBorder="1" applyAlignment="1">
      <alignment horizontal="right"/>
    </xf>
    <xf numFmtId="166" fontId="2" fillId="0" borderId="20" xfId="7" applyNumberFormat="1" applyFont="1" applyFill="1" applyBorder="1" applyAlignment="1">
      <alignment horizontal="center"/>
    </xf>
    <xf numFmtId="166" fontId="29" fillId="0" borderId="19" xfId="7" applyNumberFormat="1" applyFont="1" applyFill="1" applyBorder="1" applyAlignment="1">
      <alignment horizontal="center"/>
    </xf>
    <xf numFmtId="0" fontId="6" fillId="7" borderId="20" xfId="0" applyFont="1" applyFill="1" applyBorder="1" applyAlignment="1" applyProtection="1">
      <alignment horizontal="center"/>
      <protection locked="0"/>
    </xf>
    <xf numFmtId="0" fontId="6" fillId="7" borderId="19" xfId="0" applyFont="1" applyFill="1" applyBorder="1" applyAlignment="1" applyProtection="1">
      <alignment horizontal="center"/>
      <protection locked="0"/>
    </xf>
    <xf numFmtId="165" fontId="3" fillId="0" borderId="37" xfId="7" applyFont="1" applyFill="1" applyBorder="1" applyAlignment="1" applyProtection="1">
      <alignment horizontal="center"/>
    </xf>
    <xf numFmtId="165" fontId="3" fillId="0" borderId="23" xfId="7" applyFont="1" applyFill="1" applyBorder="1" applyAlignment="1" applyProtection="1">
      <alignment horizontal="center"/>
    </xf>
    <xf numFmtId="165" fontId="3" fillId="0" borderId="38" xfId="7" applyFont="1" applyFill="1" applyBorder="1" applyAlignment="1" applyProtection="1">
      <alignment horizontal="center"/>
    </xf>
    <xf numFmtId="165" fontId="3" fillId="0" borderId="0" xfId="7" applyFont="1" applyFill="1" applyBorder="1" applyAlignment="1" applyProtection="1">
      <alignment horizontal="center"/>
    </xf>
    <xf numFmtId="0" fontId="3" fillId="0" borderId="39" xfId="0" applyFont="1" applyBorder="1" applyAlignment="1">
      <alignment horizontal="center"/>
    </xf>
    <xf numFmtId="165" fontId="3" fillId="0" borderId="0" xfId="7" applyFont="1"/>
    <xf numFmtId="0" fontId="3" fillId="0" borderId="0" xfId="0" quotePrefix="1" applyFont="1"/>
    <xf numFmtId="0" fontId="0" fillId="0" borderId="0" xfId="0" applyAlignment="1">
      <alignment horizontal="left" vertical="center"/>
    </xf>
    <xf numFmtId="2" fontId="0" fillId="0" borderId="0" xfId="0" applyNumberFormat="1"/>
    <xf numFmtId="0" fontId="37" fillId="0" borderId="0" xfId="0" applyFont="1" applyAlignment="1">
      <alignment horizontal="left"/>
    </xf>
    <xf numFmtId="0" fontId="3" fillId="0" borderId="40" xfId="0" applyFont="1" applyBorder="1" applyAlignment="1">
      <alignment horizontal="right"/>
    </xf>
    <xf numFmtId="0" fontId="0" fillId="0" borderId="40" xfId="0" applyBorder="1"/>
    <xf numFmtId="0" fontId="3" fillId="0" borderId="40" xfId="0" applyFont="1" applyBorder="1"/>
    <xf numFmtId="0" fontId="3" fillId="0" borderId="2" xfId="0" applyFont="1" applyBorder="1" applyAlignment="1">
      <alignment horizontal="right"/>
    </xf>
    <xf numFmtId="0" fontId="0" fillId="0" borderId="2" xfId="0" applyBorder="1"/>
    <xf numFmtId="0" fontId="37" fillId="0" borderId="2" xfId="0" applyFont="1" applyBorder="1"/>
    <xf numFmtId="0" fontId="38" fillId="0" borderId="0" xfId="0" applyFont="1"/>
    <xf numFmtId="0" fontId="37" fillId="0" borderId="0" xfId="0" applyFont="1"/>
  </cellXfs>
  <cellStyles count="9">
    <cellStyle name="Dezimal_Rechner für CSDActifoam Brandschutz HC" xfId="8" xr:uid="{59E920CF-222B-4EDD-9F42-8D14E6B5C183}"/>
    <cellStyle name="Dezimal_Rechner für CSDActifoam Brandschutz Pipelife" xfId="7" xr:uid="{BC1E0BED-D1B6-469C-AFE9-3290F58C4638}"/>
    <cellStyle name="Hyperlink 2" xfId="4" xr:uid="{00000000-0005-0000-0000-000000000000}"/>
    <cellStyle name="Link" xfId="3" builtinId="8"/>
    <cellStyle name="Prozent" xfId="1" builtinId="5"/>
    <cellStyle name="Standard" xfId="0" builtinId="0"/>
    <cellStyle name="Standard 2" xfId="2" xr:uid="{00000000-0005-0000-0000-000004000000}"/>
    <cellStyle name="Standard 3" xfId="5" xr:uid="{46E61461-3BBA-439C-ABBF-04E7232247A9}"/>
    <cellStyle name="Währung 2" xfId="6" xr:uid="{5BEE87E3-A8C4-405A-84ED-EE20D85EAD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698502</xdr:colOff>
      <xdr:row>0</xdr:row>
      <xdr:rowOff>0</xdr:rowOff>
    </xdr:from>
    <xdr:to>
      <xdr:col>15</xdr:col>
      <xdr:colOff>1</xdr:colOff>
      <xdr:row>1</xdr:row>
      <xdr:rowOff>369600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8F7B64-391E-4782-A55E-1253CE876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323" y="0"/>
          <a:ext cx="2181678" cy="8345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605118</xdr:colOff>
      <xdr:row>0</xdr:row>
      <xdr:rowOff>6495</xdr:rowOff>
    </xdr:from>
    <xdr:to>
      <xdr:col>13</xdr:col>
      <xdr:colOff>589429</xdr:colOff>
      <xdr:row>3</xdr:row>
      <xdr:rowOff>4784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C4AC17C-D00E-316B-67B0-006CA617E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1677" y="6495"/>
          <a:ext cx="2740958" cy="10516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537881</xdr:colOff>
      <xdr:row>0</xdr:row>
      <xdr:rowOff>11205</xdr:rowOff>
    </xdr:from>
    <xdr:to>
      <xdr:col>13</xdr:col>
      <xdr:colOff>286869</xdr:colOff>
      <xdr:row>3</xdr:row>
      <xdr:rowOff>9494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1BD6385-87C6-4EC6-BEEC-41EE1D4F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5440" y="11205"/>
          <a:ext cx="2740958" cy="1051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615766</xdr:colOff>
      <xdr:row>0</xdr:row>
      <xdr:rowOff>33618</xdr:rowOff>
    </xdr:from>
    <xdr:to>
      <xdr:col>13</xdr:col>
      <xdr:colOff>671234</xdr:colOff>
      <xdr:row>3</xdr:row>
      <xdr:rowOff>152042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82361E2-6648-4F0D-BBD4-D5F1008D2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0090" y="33618"/>
          <a:ext cx="2498350" cy="9476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584387</xdr:colOff>
      <xdr:row>0</xdr:row>
      <xdr:rowOff>28575</xdr:rowOff>
    </xdr:from>
    <xdr:to>
      <xdr:col>14</xdr:col>
      <xdr:colOff>559</xdr:colOff>
      <xdr:row>3</xdr:row>
      <xdr:rowOff>138034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2438EC2-70EC-461B-A7D9-5DE8974F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828" y="28575"/>
          <a:ext cx="2497790" cy="9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4DB32-E820-4CB9-8D38-994A6B07B9E0}">
  <sheetPr>
    <pageSetUpPr fitToPage="1"/>
  </sheetPr>
  <dimension ref="A1:Q42"/>
  <sheetViews>
    <sheetView tabSelected="1" zoomScale="84" zoomScaleNormal="84" workbookViewId="0">
      <selection activeCell="T5" sqref="T5"/>
    </sheetView>
  </sheetViews>
  <sheetFormatPr baseColWidth="10" defaultColWidth="11.42578125" defaultRowHeight="15" customHeight="1" x14ac:dyDescent="0.2"/>
  <cols>
    <col min="1" max="1" width="22.85546875" style="210" customWidth="1"/>
    <col min="2" max="2" width="13.5703125" style="210" customWidth="1"/>
    <col min="3" max="3" width="13.140625" style="210" customWidth="1"/>
    <col min="4" max="4" width="12.85546875" style="210" customWidth="1"/>
    <col min="5" max="5" width="7.85546875" style="211" customWidth="1"/>
    <col min="6" max="6" width="10.85546875" style="210" customWidth="1"/>
    <col min="7" max="7" width="5.42578125" style="210" customWidth="1"/>
    <col min="8" max="8" width="9.28515625" style="210" customWidth="1"/>
    <col min="9" max="9" width="6.5703125" style="210" customWidth="1"/>
    <col min="10" max="10" width="11.28515625" style="210" customWidth="1"/>
    <col min="11" max="11" width="14.42578125" style="210" customWidth="1"/>
    <col min="12" max="13" width="11.42578125" style="210"/>
    <col min="14" max="14" width="11.85546875" style="210" customWidth="1"/>
    <col min="15" max="15" width="8.42578125" style="210" customWidth="1"/>
    <col min="16" max="16" width="3.140625" style="210" customWidth="1"/>
    <col min="17" max="16384" width="11.42578125" style="210"/>
  </cols>
  <sheetData>
    <row r="1" spans="2:15" ht="36.75" customHeight="1" x14ac:dyDescent="0.5">
      <c r="B1" s="260" t="s">
        <v>69</v>
      </c>
      <c r="C1" s="259"/>
    </row>
    <row r="2" spans="2:15" ht="48" customHeight="1" x14ac:dyDescent="0.3">
      <c r="B2" s="257" t="s">
        <v>68</v>
      </c>
      <c r="C2" s="257"/>
      <c r="O2" s="256" t="s">
        <v>67</v>
      </c>
    </row>
    <row r="3" spans="2:15" ht="39.75" customHeight="1" x14ac:dyDescent="0.3">
      <c r="B3" s="258" t="s">
        <v>66</v>
      </c>
      <c r="C3" s="257"/>
      <c r="O3" s="256" t="s">
        <v>65</v>
      </c>
    </row>
    <row r="4" spans="2:15" ht="28.5" customHeight="1" x14ac:dyDescent="0.25">
      <c r="B4" s="210" t="s">
        <v>64</v>
      </c>
      <c r="O4" s="256" t="s">
        <v>63</v>
      </c>
    </row>
    <row r="5" spans="2:15" ht="15" customHeight="1" thickBot="1" x14ac:dyDescent="0.25">
      <c r="O5" s="255"/>
    </row>
    <row r="6" spans="2:15" ht="20.25" customHeight="1" thickBot="1" x14ac:dyDescent="0.25">
      <c r="B6" s="229" t="s">
        <v>62</v>
      </c>
      <c r="C6" s="229"/>
      <c r="D6" s="254">
        <v>1.2</v>
      </c>
      <c r="E6" s="253" t="s">
        <v>61</v>
      </c>
      <c r="F6" s="236"/>
      <c r="G6" s="236"/>
      <c r="H6" s="236"/>
      <c r="I6" s="236"/>
      <c r="N6" s="252" t="s">
        <v>60</v>
      </c>
      <c r="O6" s="251">
        <v>0</v>
      </c>
    </row>
    <row r="7" spans="2:15" ht="17.25" customHeight="1" x14ac:dyDescent="0.2">
      <c r="B7" s="212"/>
      <c r="C7" s="212"/>
      <c r="H7" s="236"/>
      <c r="I7" s="236"/>
      <c r="N7" s="218"/>
      <c r="O7" s="250" t="s">
        <v>59</v>
      </c>
    </row>
    <row r="8" spans="2:15" ht="15" customHeight="1" x14ac:dyDescent="0.2">
      <c r="B8" s="229" t="s">
        <v>58</v>
      </c>
      <c r="C8" s="229"/>
      <c r="D8" s="226">
        <f>330/D6</f>
        <v>275</v>
      </c>
      <c r="E8" s="211" t="s">
        <v>55</v>
      </c>
      <c r="F8" s="226"/>
      <c r="G8" s="226"/>
      <c r="H8" s="226"/>
      <c r="I8" s="226"/>
      <c r="N8" s="242" t="s">
        <v>57</v>
      </c>
      <c r="O8" s="248">
        <v>84.2</v>
      </c>
    </row>
    <row r="9" spans="2:15" ht="15" customHeight="1" x14ac:dyDescent="0.2">
      <c r="B9" s="229" t="s">
        <v>56</v>
      </c>
      <c r="C9" s="229"/>
      <c r="D9" s="249">
        <f>620/D6</f>
        <v>516.66666666666674</v>
      </c>
      <c r="E9" s="211" t="s">
        <v>55</v>
      </c>
      <c r="N9" s="242" t="s">
        <v>54</v>
      </c>
      <c r="O9" s="248">
        <v>108.6</v>
      </c>
    </row>
    <row r="10" spans="2:15" ht="15" customHeight="1" thickBot="1" x14ac:dyDescent="0.25">
      <c r="B10" s="212"/>
      <c r="C10" s="212"/>
      <c r="I10" s="236"/>
      <c r="J10" s="212"/>
      <c r="K10" s="212"/>
      <c r="L10" s="212"/>
      <c r="M10" s="212"/>
      <c r="N10" s="212"/>
    </row>
    <row r="11" spans="2:15" ht="21.75" customHeight="1" thickBot="1" x14ac:dyDescent="0.3">
      <c r="F11" s="245" t="s">
        <v>53</v>
      </c>
      <c r="G11" s="236"/>
      <c r="H11" s="247"/>
      <c r="I11" s="234" t="s">
        <v>52</v>
      </c>
      <c r="O11" s="236"/>
    </row>
    <row r="12" spans="2:15" ht="18" customHeight="1" thickBot="1" x14ac:dyDescent="0.3">
      <c r="F12" s="245"/>
      <c r="G12" s="236"/>
      <c r="H12" s="246"/>
      <c r="I12" s="236"/>
      <c r="O12" s="236"/>
    </row>
    <row r="13" spans="2:15" ht="24" customHeight="1" thickBot="1" x14ac:dyDescent="0.3">
      <c r="F13" s="245" t="s">
        <v>2</v>
      </c>
      <c r="G13" s="236"/>
      <c r="H13" s="244"/>
      <c r="I13" s="236"/>
      <c r="O13" s="236"/>
    </row>
    <row r="14" spans="2:15" ht="16.5" customHeight="1" x14ac:dyDescent="0.2"/>
    <row r="15" spans="2:15" ht="21" customHeight="1" x14ac:dyDescent="0.25">
      <c r="B15" s="274" t="s">
        <v>51</v>
      </c>
      <c r="C15" s="275"/>
      <c r="D15" s="275"/>
      <c r="E15" s="275"/>
      <c r="F15" s="275"/>
      <c r="G15" s="276"/>
      <c r="I15" s="217"/>
      <c r="J15" s="274" t="s">
        <v>50</v>
      </c>
      <c r="K15" s="275"/>
      <c r="L15" s="275"/>
      <c r="M15" s="275"/>
      <c r="N15" s="275"/>
      <c r="O15" s="276"/>
    </row>
    <row r="16" spans="2:15" ht="15" customHeight="1" thickBot="1" x14ac:dyDescent="0.25">
      <c r="I16" s="217"/>
    </row>
    <row r="17" spans="1:17" ht="20.25" customHeight="1" thickBot="1" x14ac:dyDescent="0.25">
      <c r="C17" s="242" t="s">
        <v>49</v>
      </c>
      <c r="D17" s="243"/>
      <c r="E17" s="234" t="s">
        <v>4</v>
      </c>
      <c r="F17" s="236"/>
      <c r="G17" s="236"/>
      <c r="H17" s="236"/>
      <c r="I17" s="238"/>
      <c r="K17" s="242" t="s">
        <v>48</v>
      </c>
      <c r="L17" s="239"/>
      <c r="M17" s="234" t="s">
        <v>4</v>
      </c>
      <c r="O17" s="236"/>
    </row>
    <row r="18" spans="1:17" ht="20.25" customHeight="1" thickBot="1" x14ac:dyDescent="0.25">
      <c r="I18" s="217"/>
      <c r="K18" s="242" t="s">
        <v>47</v>
      </c>
      <c r="L18" s="235"/>
      <c r="M18" s="234" t="s">
        <v>4</v>
      </c>
    </row>
    <row r="19" spans="1:17" ht="9.75" customHeight="1" x14ac:dyDescent="0.2">
      <c r="I19" s="212"/>
      <c r="J19" s="212"/>
      <c r="K19" s="212"/>
      <c r="M19" s="234"/>
    </row>
    <row r="20" spans="1:17" s="241" customFormat="1" ht="30" customHeight="1" x14ac:dyDescent="0.25">
      <c r="A20" s="229"/>
      <c r="B20" s="277" t="s">
        <v>46</v>
      </c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29"/>
      <c r="Q20" s="229"/>
    </row>
    <row r="21" spans="1:17" ht="12" customHeight="1" x14ac:dyDescent="0.25">
      <c r="B21" s="240"/>
      <c r="C21" s="240"/>
      <c r="D21" s="240"/>
      <c r="E21" s="240"/>
      <c r="F21" s="240"/>
      <c r="G21" s="240"/>
      <c r="I21" s="217"/>
      <c r="J21" s="240"/>
      <c r="K21" s="240"/>
      <c r="L21" s="240"/>
      <c r="M21" s="240"/>
      <c r="N21" s="240"/>
      <c r="O21" s="240"/>
    </row>
    <row r="22" spans="1:17" ht="12" customHeight="1" thickBot="1" x14ac:dyDescent="0.25">
      <c r="C22" s="227" t="s">
        <v>0</v>
      </c>
      <c r="D22" s="212"/>
      <c r="E22" s="227" t="s">
        <v>45</v>
      </c>
      <c r="F22" s="211"/>
      <c r="I22" s="217"/>
      <c r="K22" s="227" t="s">
        <v>0</v>
      </c>
      <c r="M22" s="227" t="s">
        <v>45</v>
      </c>
      <c r="N22" s="211"/>
    </row>
    <row r="23" spans="1:17" ht="15" customHeight="1" x14ac:dyDescent="0.2">
      <c r="C23" s="239"/>
      <c r="D23" s="236" t="s">
        <v>44</v>
      </c>
      <c r="E23" s="239"/>
      <c r="F23" s="234" t="s">
        <v>4</v>
      </c>
      <c r="G23" s="236"/>
      <c r="H23" s="236"/>
      <c r="I23" s="238"/>
      <c r="K23" s="239"/>
      <c r="L23" s="236" t="s">
        <v>44</v>
      </c>
      <c r="M23" s="239"/>
      <c r="N23" s="234" t="s">
        <v>4</v>
      </c>
      <c r="O23" s="236"/>
    </row>
    <row r="24" spans="1:17" ht="15" customHeight="1" x14ac:dyDescent="0.2">
      <c r="C24" s="237"/>
      <c r="D24" s="236" t="s">
        <v>44</v>
      </c>
      <c r="E24" s="237"/>
      <c r="F24" s="234" t="s">
        <v>4</v>
      </c>
      <c r="G24" s="236"/>
      <c r="H24" s="236"/>
      <c r="I24" s="238"/>
      <c r="K24" s="237"/>
      <c r="L24" s="236" t="s">
        <v>44</v>
      </c>
      <c r="M24" s="237"/>
      <c r="N24" s="234" t="s">
        <v>4</v>
      </c>
      <c r="O24" s="236"/>
    </row>
    <row r="25" spans="1:17" ht="15" customHeight="1" x14ac:dyDescent="0.2">
      <c r="C25" s="237"/>
      <c r="D25" s="236" t="s">
        <v>44</v>
      </c>
      <c r="E25" s="237"/>
      <c r="F25" s="234" t="s">
        <v>4</v>
      </c>
      <c r="G25" s="236"/>
      <c r="H25" s="236"/>
      <c r="I25" s="238"/>
      <c r="K25" s="237"/>
      <c r="L25" s="236" t="s">
        <v>44</v>
      </c>
      <c r="M25" s="237"/>
      <c r="N25" s="234" t="s">
        <v>4</v>
      </c>
      <c r="O25" s="236"/>
    </row>
    <row r="26" spans="1:17" ht="15" customHeight="1" x14ac:dyDescent="0.2">
      <c r="C26" s="237"/>
      <c r="D26" s="236" t="s">
        <v>44</v>
      </c>
      <c r="E26" s="237"/>
      <c r="F26" s="234" t="s">
        <v>4</v>
      </c>
      <c r="G26" s="236"/>
      <c r="H26" s="236"/>
      <c r="I26" s="238"/>
      <c r="K26" s="237"/>
      <c r="L26" s="236" t="s">
        <v>44</v>
      </c>
      <c r="M26" s="237"/>
      <c r="N26" s="234" t="s">
        <v>4</v>
      </c>
      <c r="O26" s="236"/>
    </row>
    <row r="27" spans="1:17" ht="15" customHeight="1" x14ac:dyDescent="0.2">
      <c r="C27" s="237"/>
      <c r="D27" s="236" t="s">
        <v>44</v>
      </c>
      <c r="E27" s="237"/>
      <c r="F27" s="234" t="s">
        <v>4</v>
      </c>
      <c r="I27" s="217"/>
      <c r="K27" s="237"/>
      <c r="L27" s="236" t="s">
        <v>44</v>
      </c>
      <c r="M27" s="237"/>
      <c r="N27" s="234" t="s">
        <v>4</v>
      </c>
    </row>
    <row r="28" spans="1:17" ht="15" customHeight="1" x14ac:dyDescent="0.2">
      <c r="C28" s="237"/>
      <c r="D28" s="236" t="s">
        <v>44</v>
      </c>
      <c r="E28" s="237"/>
      <c r="F28" s="234" t="s">
        <v>4</v>
      </c>
      <c r="I28" s="217"/>
      <c r="K28" s="237"/>
      <c r="L28" s="236" t="s">
        <v>44</v>
      </c>
      <c r="M28" s="237"/>
      <c r="N28" s="234" t="s">
        <v>4</v>
      </c>
    </row>
    <row r="29" spans="1:17" ht="15" customHeight="1" x14ac:dyDescent="0.2">
      <c r="C29" s="237"/>
      <c r="D29" s="236" t="s">
        <v>44</v>
      </c>
      <c r="E29" s="237"/>
      <c r="F29" s="234" t="s">
        <v>4</v>
      </c>
      <c r="I29" s="217"/>
      <c r="K29" s="237"/>
      <c r="L29" s="236" t="s">
        <v>44</v>
      </c>
      <c r="M29" s="237"/>
      <c r="N29" s="234" t="s">
        <v>4</v>
      </c>
    </row>
    <row r="30" spans="1:17" ht="15" customHeight="1" thickBot="1" x14ac:dyDescent="0.25">
      <c r="C30" s="235"/>
      <c r="D30" s="236" t="s">
        <v>44</v>
      </c>
      <c r="E30" s="235"/>
      <c r="F30" s="234" t="s">
        <v>4</v>
      </c>
      <c r="I30" s="217"/>
      <c r="K30" s="235"/>
      <c r="L30" s="236" t="s">
        <v>44</v>
      </c>
      <c r="M30" s="235"/>
      <c r="N30" s="234" t="s">
        <v>4</v>
      </c>
    </row>
    <row r="31" spans="1:17" ht="22.5" customHeight="1" x14ac:dyDescent="0.2">
      <c r="D31" s="226"/>
      <c r="E31" s="233" t="s">
        <v>43</v>
      </c>
      <c r="F31" s="232"/>
      <c r="I31" s="217"/>
      <c r="L31" s="226"/>
      <c r="M31" s="233" t="s">
        <v>43</v>
      </c>
      <c r="N31" s="232"/>
    </row>
    <row r="32" spans="1:17" s="218" customFormat="1" ht="15" customHeight="1" x14ac:dyDescent="0.25">
      <c r="B32" s="231" t="s">
        <v>42</v>
      </c>
      <c r="C32" s="223"/>
      <c r="D32" s="222">
        <f>(((D17/2)*(D17/2)*PI()*H11)-((E23/2)*(E23/2)*PI()*C23+(E24/2)*(E24/2)*PI()*C24+(E25/2)*(E25/2)*PI()*C25+(E26/2)*(E26/2)*PI()*C26+(E27/2)*(E27/2)*PI()*C27+(E28/2)*(E28/2)*PI()*C28+(E29/2)*(E29/2)*PI()*C29+(E30/2)*(E30/2)*PI()*C30)*H11)/D8*$H$13*0.01</f>
        <v>0</v>
      </c>
      <c r="E32" s="221" t="s">
        <v>0</v>
      </c>
      <c r="F32" s="220">
        <f>D32*$O$8-($O$8*$O$6)*D32</f>
        <v>0</v>
      </c>
      <c r="G32" s="219" t="s">
        <v>40</v>
      </c>
      <c r="H32" s="226"/>
      <c r="I32" s="225"/>
      <c r="J32" s="231" t="s">
        <v>42</v>
      </c>
      <c r="K32" s="223"/>
      <c r="L32" s="222">
        <f>((L17*L18*H11)-((M23/2)*(M23/2)*PI()*K23+(M24/2)*(M24/2)*PI()*K24+(M25/2)*(M25/2)*PI()*K25+(M26/2)*(M26/2)*PI()*K26+(M27/2)*(M27/2)*PI()*K27+(M28/2)*(M28/2)*PI()*K28+(M29/2)*(M29/2)*PI()*K29+(M30/2)*(M30/2)*PI()*K30)*H11)/D8*$H$13*0.01</f>
        <v>0</v>
      </c>
      <c r="M32" s="221" t="s">
        <v>0</v>
      </c>
      <c r="N32" s="220">
        <f>+L32*$O$8-($O$8*$O$6)*L32</f>
        <v>0</v>
      </c>
      <c r="O32" s="219" t="s">
        <v>40</v>
      </c>
    </row>
    <row r="33" spans="2:16" ht="11.25" customHeight="1" x14ac:dyDescent="0.2">
      <c r="D33" s="230"/>
      <c r="E33" s="228"/>
      <c r="F33" s="227"/>
      <c r="G33" s="211"/>
      <c r="I33" s="217"/>
      <c r="L33" s="229"/>
      <c r="M33" s="228"/>
      <c r="N33" s="227"/>
      <c r="O33" s="211"/>
    </row>
    <row r="34" spans="2:16" s="218" customFormat="1" ht="15" customHeight="1" x14ac:dyDescent="0.25">
      <c r="B34" s="224" t="s">
        <v>41</v>
      </c>
      <c r="C34" s="223"/>
      <c r="D34" s="222">
        <f>(((D17/2)*(D17/2)*PI()*H11)-((E23/2)*(E23/2)*PI()*C23+(E24/2)*(E24/2)*PI()*C24+(E25/2)*(E25/2)*PI()*C25+(E26/2)*(E26/2)*PI()*C26+(E27/2)*(E27/2)*PI()*C27+(E28/2)*(E28/2)*PI()*C28+(E29/2)*(E29/2)*PI()*C29+(E30/2)*(E30/2)*PI()*C30)*H11)/D9*$H$13*0.01</f>
        <v>0</v>
      </c>
      <c r="E34" s="221" t="s">
        <v>0</v>
      </c>
      <c r="F34" s="220">
        <f>+D34*$O$9-($O$9*$O$6)*D34</f>
        <v>0</v>
      </c>
      <c r="G34" s="219" t="s">
        <v>40</v>
      </c>
      <c r="H34" s="226"/>
      <c r="I34" s="225"/>
      <c r="J34" s="224" t="s">
        <v>41</v>
      </c>
      <c r="K34" s="223"/>
      <c r="L34" s="222">
        <f>((L17*L18*H11)-((M23/2)*(M23/2)*PI()*K23+(M24/2)*(M24/2)*PI()*K24+(M25/2)*(M25/2)*PI()*K25+(M26/2)*(M26/2)*PI()*K26+(M27/2)*(M27/2)*PI()*K27+(M28/2)*(M28/2)*PI()*K28+(M29/2)*(M29/2)*PI()*K29+(M30/2)*(M30/2)*PI()*K30)*H11)/D9*$H$13*0.01</f>
        <v>0</v>
      </c>
      <c r="M34" s="221" t="s">
        <v>0</v>
      </c>
      <c r="N34" s="220">
        <f>+L34*$O$9-($O$9*$O$6)*L34</f>
        <v>0</v>
      </c>
      <c r="O34" s="219" t="s">
        <v>40</v>
      </c>
    </row>
    <row r="35" spans="2:16" ht="15" customHeight="1" x14ac:dyDescent="0.2">
      <c r="I35" s="217"/>
    </row>
    <row r="36" spans="2:16" ht="15" customHeight="1" thickBot="1" x14ac:dyDescent="0.3">
      <c r="B36" s="213"/>
      <c r="C36" s="213"/>
      <c r="D36" s="213"/>
      <c r="E36" s="216"/>
      <c r="F36" s="213"/>
      <c r="G36" s="213"/>
      <c r="H36" s="213"/>
      <c r="I36" s="213"/>
      <c r="J36" s="215"/>
      <c r="K36" s="215"/>
      <c r="L36" s="213"/>
      <c r="M36" s="213"/>
      <c r="N36" s="213"/>
      <c r="O36" s="214" t="s">
        <v>39</v>
      </c>
      <c r="P36" s="213"/>
    </row>
    <row r="38" spans="2:16" ht="15" customHeight="1" x14ac:dyDescent="0.2">
      <c r="B38" s="212"/>
      <c r="C38" s="212"/>
      <c r="E38" s="210"/>
    </row>
    <row r="39" spans="2:16" ht="15" customHeight="1" x14ac:dyDescent="0.2">
      <c r="B39" s="212"/>
      <c r="C39" s="212"/>
      <c r="D39" s="18"/>
      <c r="E39" s="210"/>
    </row>
    <row r="40" spans="2:16" ht="15" customHeight="1" x14ac:dyDescent="0.2">
      <c r="D40" s="18"/>
      <c r="E40" s="210"/>
    </row>
    <row r="41" spans="2:16" ht="15" customHeight="1" x14ac:dyDescent="0.2">
      <c r="E41" s="210"/>
    </row>
    <row r="42" spans="2:16" ht="15" customHeight="1" x14ac:dyDescent="0.2">
      <c r="E42" s="210"/>
    </row>
  </sheetData>
  <sheetProtection selectLockedCells="1"/>
  <protectedRanges>
    <protectedRange sqref="A32:IV32 A34:IV34" name="Bereich3"/>
    <protectedRange sqref="A32:IV32 A34:IV34" name="Bereich1"/>
    <protectedRange sqref="D6 D8:D9" name="Bereich2"/>
  </protectedRanges>
  <mergeCells count="3">
    <mergeCell ref="B15:G15"/>
    <mergeCell ref="J15:O15"/>
    <mergeCell ref="B20:O20"/>
  </mergeCells>
  <pageMargins left="0.78740157499999996" right="0.78740157499999996" top="0.69" bottom="0.43" header="0.24" footer="0.16"/>
  <pageSetup paperSize="9" scale="77" orientation="landscape" horizontalDpi="4294967294" r:id="rId1"/>
  <headerFooter alignWithMargins="0">
    <oddHeader>&amp;R&amp;D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3705-9B30-4BF1-A4AB-6CBE94570953}">
  <sheetPr>
    <pageSetUpPr fitToPage="1"/>
  </sheetPr>
  <dimension ref="A1:Q42"/>
  <sheetViews>
    <sheetView zoomScale="85" zoomScaleNormal="85" workbookViewId="0">
      <selection activeCell="B1" sqref="B1"/>
    </sheetView>
  </sheetViews>
  <sheetFormatPr baseColWidth="10" defaultColWidth="11.42578125" defaultRowHeight="12.75" x14ac:dyDescent="0.2"/>
  <cols>
    <col min="1" max="1" width="5.42578125" style="9" customWidth="1"/>
    <col min="2" max="2" width="34.85546875" style="9" customWidth="1"/>
    <col min="3" max="3" width="11.28515625" style="9" customWidth="1"/>
    <col min="4" max="4" width="11.7109375" style="9" customWidth="1"/>
    <col min="5" max="5" width="10.140625" style="9" customWidth="1"/>
    <col min="6" max="6" width="16.5703125" style="9" customWidth="1"/>
    <col min="7" max="7" width="11.140625" style="126" customWidth="1"/>
    <col min="8" max="8" width="31.85546875" style="9" customWidth="1"/>
    <col min="9" max="9" width="8.7109375" style="9" customWidth="1"/>
    <col min="10" max="10" width="10.42578125" style="9" customWidth="1"/>
    <col min="11" max="11" width="8.85546875" style="9" customWidth="1"/>
    <col min="12" max="12" width="11.85546875" style="9" bestFit="1" customWidth="1"/>
    <col min="13" max="13" width="10.140625" style="7" customWidth="1"/>
    <col min="14" max="14" width="11.42578125" style="7"/>
    <col min="15" max="15" width="11.42578125" style="9"/>
    <col min="16" max="16" width="10.5703125" style="9" customWidth="1"/>
    <col min="17" max="16384" width="11.42578125" style="9"/>
  </cols>
  <sheetData>
    <row r="1" spans="1:17" ht="48" customHeight="1" x14ac:dyDescent="0.4">
      <c r="A1" s="7"/>
      <c r="B1" s="123" t="s">
        <v>32</v>
      </c>
      <c r="C1" s="124"/>
      <c r="D1" s="125"/>
      <c r="E1" s="7"/>
      <c r="F1" s="7"/>
      <c r="H1" s="7"/>
      <c r="I1" s="7"/>
      <c r="J1" s="7"/>
      <c r="K1" s="7"/>
      <c r="L1" s="7"/>
    </row>
    <row r="2" spans="1:17" ht="6.75" customHeight="1" x14ac:dyDescent="0.25">
      <c r="A2" s="7"/>
      <c r="B2" s="127"/>
      <c r="C2" s="7"/>
      <c r="D2" s="128"/>
      <c r="E2" s="7"/>
      <c r="F2" s="7"/>
      <c r="H2" s="7"/>
      <c r="I2" s="7"/>
      <c r="J2" s="128"/>
      <c r="K2" s="7"/>
      <c r="L2" s="7"/>
    </row>
    <row r="3" spans="1:17" ht="28.5" customHeight="1" x14ac:dyDescent="0.2">
      <c r="A3" s="7"/>
      <c r="B3" s="129" t="s">
        <v>18</v>
      </c>
      <c r="C3" s="130"/>
      <c r="D3" s="131"/>
      <c r="E3" s="130"/>
      <c r="F3" s="130"/>
      <c r="G3" s="132"/>
      <c r="H3" s="7"/>
      <c r="I3" s="7"/>
      <c r="J3" s="128"/>
      <c r="K3" s="7"/>
      <c r="L3" s="133"/>
    </row>
    <row r="4" spans="1:17" ht="24" customHeight="1" x14ac:dyDescent="0.2">
      <c r="A4" s="7"/>
      <c r="B4" s="134" t="s">
        <v>17</v>
      </c>
      <c r="C4" s="135"/>
      <c r="D4" s="136"/>
      <c r="E4" s="135"/>
      <c r="F4" s="135"/>
      <c r="G4" s="137"/>
      <c r="H4" s="7"/>
      <c r="I4" s="7"/>
      <c r="J4" s="128"/>
      <c r="K4" s="7"/>
      <c r="L4" s="133"/>
    </row>
    <row r="5" spans="1:17" ht="12" customHeight="1" x14ac:dyDescent="0.2">
      <c r="A5" s="7"/>
      <c r="B5" s="138"/>
      <c r="C5" s="138"/>
      <c r="D5" s="139"/>
      <c r="E5" s="138"/>
      <c r="F5" s="138"/>
      <c r="G5" s="140"/>
      <c r="H5" s="7"/>
      <c r="I5" s="7"/>
      <c r="J5" s="128"/>
      <c r="K5" s="7"/>
      <c r="L5" s="133"/>
    </row>
    <row r="6" spans="1:17" ht="15.75" customHeight="1" x14ac:dyDescent="0.25">
      <c r="A6" s="7"/>
      <c r="B6" s="141" t="s">
        <v>24</v>
      </c>
      <c r="C6" s="141"/>
      <c r="D6" s="142"/>
      <c r="E6" s="143"/>
      <c r="F6" s="143"/>
      <c r="G6" s="144"/>
      <c r="H6" s="145" t="s">
        <v>25</v>
      </c>
      <c r="I6" s="146"/>
      <c r="J6" s="147"/>
      <c r="K6" s="80"/>
      <c r="L6" s="81"/>
      <c r="M6" s="80"/>
    </row>
    <row r="7" spans="1:17" ht="15" customHeight="1" x14ac:dyDescent="0.25">
      <c r="A7" s="7"/>
      <c r="B7" s="148" t="s">
        <v>26</v>
      </c>
      <c r="C7" s="148"/>
      <c r="D7" s="149"/>
      <c r="E7" s="148"/>
      <c r="F7" s="148"/>
      <c r="G7" s="144"/>
      <c r="H7" s="148" t="s">
        <v>26</v>
      </c>
      <c r="I7" s="148"/>
      <c r="J7" s="149"/>
      <c r="K7" s="148"/>
      <c r="L7" s="148"/>
    </row>
    <row r="8" spans="1:17" ht="15" x14ac:dyDescent="0.25">
      <c r="A8" s="7"/>
      <c r="B8" s="150" t="s">
        <v>20</v>
      </c>
      <c r="C8" s="150" t="s">
        <v>19</v>
      </c>
      <c r="D8" s="150" t="s">
        <v>12</v>
      </c>
      <c r="E8" s="150" t="s">
        <v>13</v>
      </c>
      <c r="F8" s="150" t="s">
        <v>21</v>
      </c>
      <c r="G8" s="151"/>
      <c r="H8" s="152" t="s">
        <v>27</v>
      </c>
      <c r="I8" s="153"/>
      <c r="J8" s="128"/>
      <c r="L8" s="128"/>
    </row>
    <row r="9" spans="1:17" ht="15" x14ac:dyDescent="0.25">
      <c r="A9" s="154"/>
      <c r="B9" s="155" t="s">
        <v>36</v>
      </c>
      <c r="C9" s="156" t="s">
        <v>34</v>
      </c>
      <c r="D9" s="157">
        <v>22</v>
      </c>
      <c r="E9" s="158">
        <v>1</v>
      </c>
      <c r="F9" s="159"/>
      <c r="G9" s="151"/>
      <c r="H9" s="160">
        <v>48.05</v>
      </c>
      <c r="I9" s="161"/>
      <c r="J9" s="7"/>
      <c r="K9" s="162"/>
      <c r="L9" s="163"/>
    </row>
    <row r="10" spans="1:17" ht="15" x14ac:dyDescent="0.25">
      <c r="A10" s="7"/>
      <c r="B10" s="155" t="s">
        <v>22</v>
      </c>
      <c r="C10" s="150" t="s">
        <v>33</v>
      </c>
      <c r="D10" s="150"/>
      <c r="E10" s="150"/>
      <c r="F10" s="157">
        <v>30</v>
      </c>
      <c r="G10" s="151"/>
      <c r="H10" s="160">
        <v>71.8</v>
      </c>
      <c r="I10" s="153"/>
      <c r="J10" s="7"/>
      <c r="K10" s="164"/>
      <c r="L10" s="163"/>
    </row>
    <row r="11" spans="1:17" ht="10.5" customHeight="1" x14ac:dyDescent="0.25">
      <c r="A11" s="7"/>
      <c r="B11" s="153"/>
      <c r="C11" s="165"/>
      <c r="D11" s="166"/>
      <c r="E11" s="153"/>
      <c r="F11" s="153"/>
      <c r="G11" s="144"/>
      <c r="H11" s="167"/>
      <c r="I11" s="153"/>
      <c r="J11" s="7"/>
      <c r="K11" s="164"/>
      <c r="L11" s="163"/>
    </row>
    <row r="12" spans="1:17" ht="17.25" customHeight="1" x14ac:dyDescent="0.2">
      <c r="A12" s="7"/>
      <c r="B12" s="165" t="s">
        <v>2</v>
      </c>
      <c r="C12" s="54"/>
      <c r="G12" s="7"/>
      <c r="H12" s="165" t="s">
        <v>2</v>
      </c>
      <c r="I12" s="73"/>
      <c r="K12" s="7"/>
    </row>
    <row r="13" spans="1:17" ht="9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7" ht="18.75" customHeight="1" x14ac:dyDescent="0.2">
      <c r="A14" s="7"/>
      <c r="B14" s="168" t="s">
        <v>3</v>
      </c>
      <c r="C14" s="54"/>
      <c r="D14" s="169" t="s">
        <v>4</v>
      </c>
      <c r="E14" s="7"/>
      <c r="F14" s="128" t="s">
        <v>23</v>
      </c>
      <c r="G14" s="7"/>
      <c r="H14" s="170" t="s">
        <v>14</v>
      </c>
      <c r="I14" s="73"/>
      <c r="J14" s="169" t="s">
        <v>4</v>
      </c>
      <c r="K14" s="7"/>
      <c r="L14" s="7"/>
      <c r="P14" s="21"/>
      <c r="Q14" s="22"/>
    </row>
    <row r="15" spans="1:17" ht="18.75" customHeight="1" x14ac:dyDescent="0.2">
      <c r="A15" s="7"/>
      <c r="C15" s="7"/>
      <c r="E15" s="7"/>
      <c r="F15" s="7"/>
      <c r="G15" s="154"/>
      <c r="H15" s="170" t="s">
        <v>15</v>
      </c>
      <c r="I15" s="73"/>
      <c r="J15" s="169" t="s">
        <v>4</v>
      </c>
      <c r="K15" s="7"/>
      <c r="L15" s="7"/>
      <c r="P15" s="21"/>
    </row>
    <row r="16" spans="1:17" ht="12.75" customHeight="1" x14ac:dyDescent="0.2">
      <c r="A16" s="7"/>
      <c r="B16" s="7"/>
      <c r="D16" s="7"/>
      <c r="F16" s="7"/>
      <c r="K16" s="7"/>
    </row>
    <row r="17" spans="1:16" ht="15" customHeight="1" x14ac:dyDescent="0.25">
      <c r="A17" s="7"/>
      <c r="B17" s="264" t="s">
        <v>16</v>
      </c>
      <c r="C17" s="265"/>
      <c r="D17" s="266"/>
      <c r="E17" s="171"/>
      <c r="F17" s="171"/>
      <c r="H17" s="264" t="s">
        <v>16</v>
      </c>
      <c r="I17" s="265"/>
      <c r="J17" s="266"/>
      <c r="K17" s="171"/>
      <c r="L17" s="171"/>
    </row>
    <row r="18" spans="1:16" ht="12" customHeight="1" x14ac:dyDescent="0.2">
      <c r="A18" s="7"/>
      <c r="B18" s="172"/>
      <c r="C18" s="173" t="s">
        <v>4</v>
      </c>
      <c r="D18" s="173" t="s">
        <v>0</v>
      </c>
      <c r="E18" s="126"/>
      <c r="F18" s="7"/>
      <c r="G18" s="7"/>
      <c r="H18" s="172"/>
      <c r="I18" s="173" t="s">
        <v>4</v>
      </c>
      <c r="J18" s="173" t="s">
        <v>0</v>
      </c>
      <c r="K18" s="126"/>
      <c r="L18" s="7"/>
    </row>
    <row r="19" spans="1:16" ht="12.75" customHeight="1" x14ac:dyDescent="0.2">
      <c r="A19" s="126"/>
      <c r="B19" s="174" t="s">
        <v>5</v>
      </c>
      <c r="C19" s="175">
        <v>0</v>
      </c>
      <c r="D19" s="176">
        <v>0</v>
      </c>
      <c r="E19" s="126"/>
      <c r="F19" s="126"/>
      <c r="H19" s="174" t="s">
        <v>5</v>
      </c>
      <c r="I19" s="177">
        <v>0</v>
      </c>
      <c r="J19" s="178">
        <v>0</v>
      </c>
      <c r="K19" s="126"/>
      <c r="L19" s="7"/>
    </row>
    <row r="20" spans="1:16" x14ac:dyDescent="0.2">
      <c r="A20" s="126"/>
      <c r="B20" s="174" t="s">
        <v>6</v>
      </c>
      <c r="C20" s="175">
        <v>0</v>
      </c>
      <c r="D20" s="176">
        <v>0</v>
      </c>
      <c r="E20" s="126"/>
      <c r="F20" s="126"/>
      <c r="H20" s="174" t="s">
        <v>6</v>
      </c>
      <c r="I20" s="177">
        <v>0</v>
      </c>
      <c r="J20" s="178">
        <v>0</v>
      </c>
      <c r="K20" s="126"/>
      <c r="L20" s="7"/>
    </row>
    <row r="21" spans="1:16" x14ac:dyDescent="0.2">
      <c r="A21" s="126"/>
      <c r="B21" s="174" t="s">
        <v>7</v>
      </c>
      <c r="C21" s="175">
        <v>0</v>
      </c>
      <c r="D21" s="176">
        <v>0</v>
      </c>
      <c r="E21" s="126"/>
      <c r="F21" s="126"/>
      <c r="H21" s="174" t="s">
        <v>7</v>
      </c>
      <c r="I21" s="177">
        <v>0</v>
      </c>
      <c r="J21" s="178">
        <v>0</v>
      </c>
      <c r="K21" s="126"/>
      <c r="L21" s="7"/>
    </row>
    <row r="22" spans="1:16" ht="14.25" x14ac:dyDescent="0.25">
      <c r="A22" s="126"/>
      <c r="B22" s="174" t="s">
        <v>8</v>
      </c>
      <c r="C22" s="175">
        <v>0</v>
      </c>
      <c r="D22" s="176">
        <v>0</v>
      </c>
      <c r="E22" s="126"/>
      <c r="F22" s="126"/>
      <c r="H22" s="174" t="s">
        <v>8</v>
      </c>
      <c r="I22" s="177">
        <v>0</v>
      </c>
      <c r="J22" s="178">
        <v>0</v>
      </c>
      <c r="K22" s="126"/>
      <c r="L22" s="7"/>
      <c r="P22" s="20"/>
    </row>
    <row r="23" spans="1:16" s="126" customFormat="1" ht="13.5" thickBot="1" x14ac:dyDescent="0.25">
      <c r="M23" s="7"/>
      <c r="N23" s="7"/>
    </row>
    <row r="24" spans="1:16" ht="13.5" customHeight="1" x14ac:dyDescent="0.2">
      <c r="A24" s="7"/>
      <c r="B24" s="179"/>
      <c r="C24" s="180" t="s">
        <v>0</v>
      </c>
      <c r="D24" s="181" t="s">
        <v>10</v>
      </c>
      <c r="E24" s="182" t="s">
        <v>0</v>
      </c>
      <c r="F24" s="183" t="s">
        <v>10</v>
      </c>
      <c r="G24" s="7"/>
      <c r="H24" s="184"/>
      <c r="I24" s="185" t="s">
        <v>0</v>
      </c>
      <c r="J24" s="185" t="s">
        <v>10</v>
      </c>
      <c r="K24" s="182" t="s">
        <v>0</v>
      </c>
      <c r="L24" s="183" t="s">
        <v>10</v>
      </c>
    </row>
    <row r="25" spans="1:16" ht="14.25" customHeight="1" x14ac:dyDescent="0.2">
      <c r="A25" s="7"/>
      <c r="B25" s="186"/>
      <c r="C25" s="267" t="s">
        <v>9</v>
      </c>
      <c r="D25" s="267"/>
      <c r="E25" s="267" t="s">
        <v>1</v>
      </c>
      <c r="F25" s="268"/>
      <c r="G25" s="7"/>
      <c r="H25" s="187"/>
      <c r="I25" s="267" t="s">
        <v>9</v>
      </c>
      <c r="J25" s="267"/>
      <c r="K25" s="267" t="s">
        <v>1</v>
      </c>
      <c r="L25" s="268"/>
    </row>
    <row r="26" spans="1:16" ht="9" customHeight="1" x14ac:dyDescent="0.2">
      <c r="A26" s="154"/>
      <c r="B26" s="186"/>
      <c r="C26" s="188"/>
      <c r="D26" s="189"/>
      <c r="E26" s="190"/>
      <c r="F26" s="191"/>
      <c r="G26" s="154"/>
      <c r="H26" s="192"/>
      <c r="I26" s="193"/>
      <c r="J26" s="189"/>
      <c r="K26" s="190"/>
      <c r="L26" s="191"/>
    </row>
    <row r="27" spans="1:16" x14ac:dyDescent="0.2">
      <c r="A27" s="154"/>
      <c r="B27" s="194" t="s">
        <v>36</v>
      </c>
      <c r="C27" s="188">
        <f>(((C14/2*C14/2)-(D19*C19/2*C19/2)-(D20*C20/2*C20/2)-(D21*C21/2*C21/2)-(D22*C22/2*C22/2))/(1.25*D9/2*D9/2))/10*E9*C12</f>
        <v>0</v>
      </c>
      <c r="D27" s="195">
        <f>$H$9*C27</f>
        <v>0</v>
      </c>
      <c r="E27" s="196">
        <f>ROUNDUP(C27,0)</f>
        <v>0</v>
      </c>
      <c r="F27" s="197">
        <f>$H$9*E27</f>
        <v>0</v>
      </c>
      <c r="G27" s="154"/>
      <c r="H27" s="194" t="s">
        <v>36</v>
      </c>
      <c r="I27" s="193">
        <f>(((I14*I15)-(J19*I19/2*I19/2*3.14)-(J20*I20/2*I20/2*3.14)-(J21*I21/2*I21/2*3.14)-(J22*I22/2*I22/2*3.14))/(1.25*D9/2*D9/2*3.14))/10*E9*I12</f>
        <v>0</v>
      </c>
      <c r="J27" s="195">
        <f>$H$9*I27</f>
        <v>0</v>
      </c>
      <c r="K27" s="196">
        <f>ROUNDUP(I27,0)</f>
        <v>0</v>
      </c>
      <c r="L27" s="197">
        <f>$H$9*K27</f>
        <v>0</v>
      </c>
    </row>
    <row r="28" spans="1:16" ht="9" customHeight="1" x14ac:dyDescent="0.2">
      <c r="A28" s="7"/>
      <c r="B28" s="186"/>
      <c r="C28" s="188"/>
      <c r="D28" s="189"/>
      <c r="E28" s="190"/>
      <c r="F28" s="191"/>
      <c r="G28" s="7"/>
      <c r="H28" s="186"/>
      <c r="I28" s="193"/>
      <c r="J28" s="189"/>
      <c r="K28" s="190"/>
      <c r="L28" s="191"/>
    </row>
    <row r="29" spans="1:16" x14ac:dyDescent="0.2">
      <c r="A29" s="154"/>
      <c r="B29" s="194" t="s">
        <v>22</v>
      </c>
      <c r="C29" s="188">
        <f>((((C14/2)*(C14/2)*PI())-((C19/2)*(C19/2)*PI()*D19+(C20/2)*(C20/2)*PI()*D20+(C21/2)*(C21/2)*PI()*D21+(C22/2)*(C22/2)*PI()*D22))*F10*1.3*0.001/312*C12)</f>
        <v>0</v>
      </c>
      <c r="D29" s="195">
        <f>$H$10*C29</f>
        <v>0</v>
      </c>
      <c r="E29" s="196">
        <f>ROUNDUP(C29,0)</f>
        <v>0</v>
      </c>
      <c r="F29" s="197">
        <f>$H$10*E29</f>
        <v>0</v>
      </c>
      <c r="G29" s="154"/>
      <c r="H29" s="194" t="s">
        <v>22</v>
      </c>
      <c r="I29" s="193">
        <f>((((I14)*(I15))-((I19/2)*(I19/2)*PI()*J19+(I20/2)*(I20/2)*PI()*J20+(I21/2)*(I21/2)*PI()*J21+(I22/2)*(I22/2)*PI()*J22))*F10*1.3*0.001/312*C12)</f>
        <v>0</v>
      </c>
      <c r="J29" s="195">
        <f>$H$10*I29</f>
        <v>0</v>
      </c>
      <c r="K29" s="196">
        <f>ROUNDUP(I29,0)</f>
        <v>0</v>
      </c>
      <c r="L29" s="197">
        <f>$H$10*K29</f>
        <v>0</v>
      </c>
    </row>
    <row r="30" spans="1:16" ht="9" customHeight="1" x14ac:dyDescent="0.2">
      <c r="A30" s="7"/>
      <c r="B30" s="186"/>
      <c r="C30" s="198"/>
      <c r="D30" s="189"/>
      <c r="E30" s="190"/>
      <c r="F30" s="199"/>
      <c r="G30" s="7"/>
      <c r="H30" s="192"/>
      <c r="I30" s="196"/>
      <c r="J30" s="189"/>
      <c r="K30" s="190"/>
      <c r="L30" s="199"/>
    </row>
    <row r="31" spans="1:16" ht="16.5" thickBot="1" x14ac:dyDescent="0.3">
      <c r="A31" s="154"/>
      <c r="B31" s="200" t="s">
        <v>11</v>
      </c>
      <c r="C31" s="66"/>
      <c r="D31" s="201">
        <f>D29+D27</f>
        <v>0</v>
      </c>
      <c r="E31" s="202"/>
      <c r="F31" s="203">
        <f>SUM(F26:F29)</f>
        <v>0</v>
      </c>
      <c r="G31" s="154"/>
      <c r="H31" s="204" t="s">
        <v>11</v>
      </c>
      <c r="I31" s="84"/>
      <c r="J31" s="201">
        <f>J29+J27</f>
        <v>0</v>
      </c>
      <c r="K31" s="202"/>
      <c r="L31" s="203">
        <f>SUM(L26:L29)</f>
        <v>0</v>
      </c>
    </row>
    <row r="32" spans="1:16" s="205" customFormat="1" ht="15" customHeight="1" x14ac:dyDescent="0.2">
      <c r="M32" s="7"/>
      <c r="N32" s="7"/>
    </row>
    <row r="33" spans="1:12" x14ac:dyDescent="0.2">
      <c r="A33" s="7"/>
      <c r="B33" s="206"/>
      <c r="C33" s="7"/>
      <c r="D33" s="128"/>
      <c r="E33" s="7"/>
      <c r="F33" s="7"/>
      <c r="G33" s="7"/>
      <c r="I33" s="262"/>
      <c r="J33" s="263"/>
      <c r="K33" s="263"/>
      <c r="L33" s="263"/>
    </row>
    <row r="34" spans="1:12" x14ac:dyDescent="0.2">
      <c r="A34" s="7"/>
      <c r="B34" s="206"/>
      <c r="C34" s="7"/>
      <c r="D34" s="128"/>
      <c r="E34" s="7"/>
      <c r="F34" s="7"/>
      <c r="G34" s="7"/>
      <c r="H34" s="7"/>
      <c r="I34" s="262"/>
      <c r="J34" s="263"/>
      <c r="K34" s="263"/>
      <c r="L34" s="263"/>
    </row>
    <row r="35" spans="1:12" x14ac:dyDescent="0.2">
      <c r="A35" s="7"/>
      <c r="B35" s="7"/>
      <c r="C35" s="18"/>
      <c r="D35" s="128"/>
      <c r="E35" s="7"/>
      <c r="F35" s="7"/>
      <c r="H35" s="7"/>
      <c r="I35" s="7"/>
      <c r="J35" s="18"/>
      <c r="K35" s="7"/>
      <c r="L35" s="128"/>
    </row>
    <row r="36" spans="1:12" x14ac:dyDescent="0.2">
      <c r="A36" s="7"/>
      <c r="B36" s="7"/>
      <c r="C36" s="7"/>
      <c r="D36" s="7"/>
      <c r="E36" s="128"/>
      <c r="F36" s="7"/>
      <c r="H36" s="7"/>
      <c r="I36" s="7"/>
      <c r="J36" s="7"/>
      <c r="K36" s="7"/>
      <c r="L36" s="128"/>
    </row>
    <row r="37" spans="1:12" x14ac:dyDescent="0.2">
      <c r="A37" s="7"/>
      <c r="B37" s="7"/>
      <c r="C37" s="18"/>
      <c r="D37" s="7"/>
      <c r="E37" s="128"/>
      <c r="F37" s="7"/>
      <c r="H37" s="7"/>
      <c r="I37" s="7"/>
      <c r="J37" s="7"/>
      <c r="K37" s="7"/>
      <c r="L37" s="7"/>
    </row>
    <row r="38" spans="1:12" x14ac:dyDescent="0.2">
      <c r="A38" s="7"/>
      <c r="B38" s="7"/>
      <c r="C38" s="18"/>
      <c r="D38" s="7"/>
      <c r="E38" s="128"/>
      <c r="F38" s="7"/>
      <c r="H38" s="7"/>
      <c r="I38" s="7"/>
      <c r="J38" s="7"/>
      <c r="K38" s="7"/>
      <c r="L38" s="7"/>
    </row>
    <row r="39" spans="1:12" x14ac:dyDescent="0.2">
      <c r="A39" s="7"/>
      <c r="B39" s="7"/>
      <c r="C39" s="7"/>
      <c r="D39" s="7"/>
      <c r="E39" s="128"/>
      <c r="F39" s="7"/>
      <c r="H39" s="7"/>
      <c r="I39" s="7"/>
      <c r="J39" s="7"/>
      <c r="K39" s="7"/>
      <c r="L39" s="7"/>
    </row>
    <row r="40" spans="1:12" x14ac:dyDescent="0.2">
      <c r="A40" s="7"/>
      <c r="B40" s="7"/>
      <c r="C40" s="7"/>
      <c r="D40" s="7"/>
      <c r="E40" s="128"/>
      <c r="F40" s="7"/>
      <c r="H40" s="7"/>
      <c r="I40" s="7"/>
      <c r="J40" s="7"/>
      <c r="K40" s="7"/>
      <c r="L40" s="7"/>
    </row>
    <row r="42" spans="1:12" x14ac:dyDescent="0.2">
      <c r="H42" s="18"/>
      <c r="I42" s="7"/>
    </row>
  </sheetData>
  <sheetProtection selectLockedCells="1"/>
  <protectedRanges>
    <protectedRange sqref="C27 C29 I27 I29" name="Bereich1_2"/>
    <protectedRange sqref="K29:L29 K27:L27 E29:F29 E27:F27" name="Bereich3_2"/>
    <protectedRange sqref="K29:L29 K27:L27 E29:F29 E27:F27" name="Bereich1_1_2"/>
    <protectedRange sqref="E31:F31 K31" name="Bereich3_1_1"/>
    <protectedRange sqref="E31:F31 K31" name="Bereich1_1_1_1"/>
    <protectedRange sqref="E32:F32 K32" name="Bereich3_1_2"/>
    <protectedRange sqref="E32:F32 K32" name="Bereich1_1_1_2"/>
  </protectedRanges>
  <mergeCells count="8">
    <mergeCell ref="I33:L33"/>
    <mergeCell ref="I34:L34"/>
    <mergeCell ref="B17:D17"/>
    <mergeCell ref="H17:J17"/>
    <mergeCell ref="C25:D25"/>
    <mergeCell ref="E25:F25"/>
    <mergeCell ref="I25:J25"/>
    <mergeCell ref="K25:L25"/>
  </mergeCells>
  <pageMargins left="0.78740157480314965" right="0.78740157480314965" top="0.51181102362204722" bottom="0.43307086614173229" header="0.39370078740157483" footer="0.15748031496062992"/>
  <pageSetup paperSize="9" scale="78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4"/>
  <sheetViews>
    <sheetView zoomScale="85" zoomScaleNormal="85" workbookViewId="0">
      <selection activeCell="B3" sqref="B3"/>
    </sheetView>
  </sheetViews>
  <sheetFormatPr baseColWidth="10" defaultColWidth="11.42578125" defaultRowHeight="12.75" x14ac:dyDescent="0.2"/>
  <cols>
    <col min="1" max="1" width="5.42578125" style="11" customWidth="1"/>
    <col min="2" max="2" width="36.5703125" style="9" customWidth="1"/>
    <col min="3" max="3" width="12.28515625" style="9" customWidth="1"/>
    <col min="4" max="4" width="11.7109375" style="9" customWidth="1"/>
    <col min="5" max="5" width="12.85546875" style="9" customWidth="1"/>
    <col min="6" max="6" width="16.5703125" style="9" customWidth="1"/>
    <col min="7" max="7" width="11.140625" style="4" customWidth="1"/>
    <col min="8" max="8" width="31.85546875" style="9" customWidth="1"/>
    <col min="9" max="9" width="8.7109375" style="9" customWidth="1"/>
    <col min="10" max="10" width="10.42578125" style="9" customWidth="1"/>
    <col min="11" max="11" width="12.42578125" style="9" customWidth="1"/>
    <col min="12" max="12" width="11.85546875" style="9" bestFit="1" customWidth="1"/>
    <col min="13" max="13" width="10.140625" style="2" customWidth="1"/>
    <col min="14" max="14" width="11.42578125" style="2"/>
    <col min="15" max="15" width="11.42578125" style="9"/>
    <col min="16" max="16" width="10.5703125" style="9" customWidth="1"/>
    <col min="17" max="16384" width="11.42578125" style="9"/>
  </cols>
  <sheetData>
    <row r="1" spans="1:17" ht="48" customHeight="1" x14ac:dyDescent="0.4">
      <c r="A1" s="1"/>
      <c r="B1" s="99" t="s">
        <v>28</v>
      </c>
      <c r="C1" s="100"/>
      <c r="D1" s="101"/>
      <c r="E1" s="102"/>
      <c r="F1" s="102"/>
      <c r="G1" s="103"/>
      <c r="H1" s="102"/>
      <c r="I1" s="2"/>
      <c r="J1" s="2"/>
      <c r="K1" s="2"/>
      <c r="L1" s="2"/>
    </row>
    <row r="2" spans="1:17" ht="6.75" customHeight="1" x14ac:dyDescent="0.25">
      <c r="A2" s="1"/>
      <c r="B2" s="5"/>
      <c r="C2" s="2"/>
      <c r="D2" s="3"/>
      <c r="E2" s="2"/>
      <c r="F2" s="2"/>
      <c r="H2" s="2"/>
      <c r="I2" s="2"/>
      <c r="J2" s="3"/>
      <c r="K2" s="2"/>
      <c r="L2" s="2"/>
    </row>
    <row r="3" spans="1:17" ht="28.5" customHeight="1" x14ac:dyDescent="0.2">
      <c r="A3" s="1"/>
      <c r="B3" s="33" t="s">
        <v>18</v>
      </c>
      <c r="C3" s="34"/>
      <c r="D3" s="35"/>
      <c r="E3" s="34"/>
      <c r="F3" s="34"/>
      <c r="G3" s="39"/>
      <c r="H3" s="2"/>
      <c r="I3" s="2"/>
      <c r="J3" s="3"/>
      <c r="K3" s="7"/>
      <c r="L3" s="8"/>
    </row>
    <row r="4" spans="1:17" ht="24" customHeight="1" x14ac:dyDescent="0.2">
      <c r="A4" s="1"/>
      <c r="B4" s="36" t="s">
        <v>17</v>
      </c>
      <c r="C4" s="37"/>
      <c r="D4" s="38"/>
      <c r="E4" s="37"/>
      <c r="F4" s="37"/>
      <c r="G4" s="40"/>
      <c r="H4" s="2"/>
      <c r="I4" s="2"/>
      <c r="J4" s="3"/>
      <c r="K4" s="7"/>
      <c r="L4" s="8"/>
    </row>
    <row r="5" spans="1:17" ht="12" customHeight="1" x14ac:dyDescent="0.2">
      <c r="A5" s="1"/>
      <c r="B5" s="45"/>
      <c r="C5" s="45"/>
      <c r="D5" s="46"/>
      <c r="E5" s="45"/>
      <c r="F5" s="45"/>
      <c r="G5" s="6"/>
      <c r="H5" s="2"/>
      <c r="I5" s="2"/>
      <c r="J5" s="3"/>
      <c r="K5" s="7"/>
      <c r="L5" s="8"/>
    </row>
    <row r="6" spans="1:17" ht="15.75" customHeight="1" x14ac:dyDescent="0.25">
      <c r="A6" s="1"/>
      <c r="B6" s="52" t="s">
        <v>24</v>
      </c>
      <c r="C6" s="52"/>
      <c r="D6" s="53"/>
      <c r="E6" s="85"/>
      <c r="F6" s="85"/>
      <c r="G6" s="43"/>
      <c r="H6" s="77" t="s">
        <v>25</v>
      </c>
      <c r="I6" s="78"/>
      <c r="J6" s="79"/>
      <c r="K6" s="80"/>
      <c r="L6" s="81"/>
      <c r="M6" s="82"/>
    </row>
    <row r="7" spans="1:17" ht="15" customHeight="1" x14ac:dyDescent="0.25">
      <c r="A7" s="1"/>
      <c r="B7" s="87" t="s">
        <v>26</v>
      </c>
      <c r="C7" s="87"/>
      <c r="D7" s="88"/>
      <c r="E7" s="87"/>
      <c r="F7" s="87"/>
      <c r="G7" s="43"/>
      <c r="H7" s="87" t="s">
        <v>26</v>
      </c>
      <c r="I7" s="87"/>
      <c r="J7" s="88"/>
      <c r="K7" s="87"/>
      <c r="L7" s="87"/>
    </row>
    <row r="8" spans="1:17" ht="15" x14ac:dyDescent="0.25">
      <c r="A8" s="1"/>
      <c r="B8" s="47" t="s">
        <v>20</v>
      </c>
      <c r="C8" s="47" t="s">
        <v>19</v>
      </c>
      <c r="D8" s="47" t="s">
        <v>12</v>
      </c>
      <c r="E8" s="47" t="s">
        <v>13</v>
      </c>
      <c r="F8" s="47" t="s">
        <v>21</v>
      </c>
      <c r="G8" s="48"/>
      <c r="H8" s="89" t="s">
        <v>27</v>
      </c>
      <c r="I8" s="32"/>
      <c r="J8" s="3"/>
      <c r="L8" s="10"/>
    </row>
    <row r="9" spans="1:17" s="115" customFormat="1" ht="29.25" customHeight="1" x14ac:dyDescent="0.2">
      <c r="A9" s="116"/>
      <c r="B9" s="106" t="s">
        <v>37</v>
      </c>
      <c r="C9" s="117" t="s">
        <v>35</v>
      </c>
      <c r="D9" s="107">
        <v>10</v>
      </c>
      <c r="E9" s="118">
        <v>0.2</v>
      </c>
      <c r="F9" s="119"/>
      <c r="G9" s="108"/>
      <c r="H9" s="109">
        <v>24.3</v>
      </c>
      <c r="I9" s="120"/>
      <c r="J9" s="111"/>
      <c r="K9" s="121"/>
      <c r="L9" s="113"/>
      <c r="M9" s="114"/>
      <c r="N9" s="114"/>
    </row>
    <row r="10" spans="1:17" s="115" customFormat="1" ht="29.25" customHeight="1" x14ac:dyDescent="0.2">
      <c r="A10" s="116"/>
      <c r="B10" s="106" t="s">
        <v>38</v>
      </c>
      <c r="C10" s="117" t="s">
        <v>34</v>
      </c>
      <c r="D10" s="107">
        <v>22</v>
      </c>
      <c r="E10" s="118">
        <v>0.8</v>
      </c>
      <c r="F10" s="119"/>
      <c r="G10" s="108"/>
      <c r="H10" s="109">
        <v>48.05</v>
      </c>
      <c r="I10" s="120"/>
      <c r="J10" s="111"/>
      <c r="K10" s="121"/>
      <c r="L10" s="113"/>
      <c r="M10" s="114"/>
      <c r="N10" s="114"/>
    </row>
    <row r="11" spans="1:17" s="115" customFormat="1" ht="42.75" x14ac:dyDescent="0.2">
      <c r="A11" s="105"/>
      <c r="B11" s="106" t="s">
        <v>31</v>
      </c>
      <c r="C11" s="49" t="s">
        <v>30</v>
      </c>
      <c r="D11" s="49"/>
      <c r="E11" s="49"/>
      <c r="F11" s="107">
        <v>20</v>
      </c>
      <c r="G11" s="108"/>
      <c r="H11" s="109">
        <v>73.150000000000006</v>
      </c>
      <c r="I11" s="110"/>
      <c r="J11" s="111"/>
      <c r="K11" s="112"/>
      <c r="L11" s="113"/>
      <c r="M11" s="114"/>
      <c r="N11" s="114"/>
    </row>
    <row r="12" spans="1:17" ht="10.5" customHeight="1" x14ac:dyDescent="0.25">
      <c r="A12" s="1"/>
      <c r="B12" s="32"/>
      <c r="C12" s="42"/>
      <c r="D12" s="26"/>
      <c r="E12" s="32"/>
      <c r="F12" s="32"/>
      <c r="G12" s="43"/>
      <c r="H12" s="41"/>
      <c r="I12" s="44"/>
      <c r="J12" s="7"/>
      <c r="K12" s="12"/>
      <c r="L12" s="14"/>
    </row>
    <row r="13" spans="1:17" ht="17.25" customHeight="1" x14ac:dyDescent="0.2">
      <c r="A13" s="1"/>
      <c r="B13" s="42" t="s">
        <v>2</v>
      </c>
      <c r="C13" s="54"/>
      <c r="G13" s="13"/>
      <c r="H13" s="42" t="s">
        <v>2</v>
      </c>
      <c r="I13" s="73"/>
      <c r="K13" s="2"/>
    </row>
    <row r="14" spans="1:17" ht="9" customHeight="1" x14ac:dyDescent="0.2">
      <c r="A14" s="2"/>
      <c r="B14" s="13"/>
      <c r="C14" s="13"/>
      <c r="D14" s="13"/>
      <c r="E14" s="13"/>
      <c r="F14" s="13"/>
      <c r="G14" s="13"/>
      <c r="H14" s="13"/>
      <c r="I14" s="13"/>
      <c r="J14" s="13"/>
      <c r="K14" s="2"/>
      <c r="L14" s="2"/>
    </row>
    <row r="15" spans="1:17" ht="18.75" customHeight="1" x14ac:dyDescent="0.2">
      <c r="A15" s="1"/>
      <c r="B15" s="76" t="s">
        <v>3</v>
      </c>
      <c r="C15" s="54"/>
      <c r="D15" s="28" t="s">
        <v>4</v>
      </c>
      <c r="E15" s="13"/>
      <c r="F15" s="10" t="s">
        <v>23</v>
      </c>
      <c r="G15" s="13"/>
      <c r="H15" s="49" t="s">
        <v>14</v>
      </c>
      <c r="I15" s="73"/>
      <c r="J15" s="28" t="s">
        <v>4</v>
      </c>
      <c r="K15" s="2"/>
      <c r="L15" s="2"/>
      <c r="P15" s="21"/>
      <c r="Q15" s="22"/>
    </row>
    <row r="16" spans="1:17" ht="18.75" customHeight="1" x14ac:dyDescent="0.2">
      <c r="A16" s="1"/>
      <c r="B16" s="27"/>
      <c r="C16" s="13"/>
      <c r="D16" s="27"/>
      <c r="E16" s="13"/>
      <c r="F16" s="13"/>
      <c r="G16" s="24"/>
      <c r="H16" s="49" t="s">
        <v>15</v>
      </c>
      <c r="I16" s="73"/>
      <c r="J16" s="28" t="s">
        <v>4</v>
      </c>
      <c r="K16" s="2"/>
      <c r="L16" s="2"/>
      <c r="P16" s="21"/>
    </row>
    <row r="17" spans="1:16" ht="12.75" customHeight="1" x14ac:dyDescent="0.2">
      <c r="A17" s="1"/>
      <c r="B17" s="13"/>
      <c r="D17" s="13"/>
      <c r="F17" s="13"/>
      <c r="K17" s="2"/>
    </row>
    <row r="18" spans="1:16" ht="15" customHeight="1" x14ac:dyDescent="0.25">
      <c r="A18" s="1"/>
      <c r="B18" s="269" t="s">
        <v>16</v>
      </c>
      <c r="C18" s="265"/>
      <c r="D18" s="266"/>
      <c r="E18" s="23"/>
      <c r="F18" s="23"/>
      <c r="H18" s="269" t="s">
        <v>16</v>
      </c>
      <c r="I18" s="265"/>
      <c r="J18" s="266"/>
      <c r="K18" s="23"/>
      <c r="L18" s="23"/>
    </row>
    <row r="19" spans="1:16" ht="12" customHeight="1" x14ac:dyDescent="0.2">
      <c r="A19" s="1"/>
      <c r="B19" s="29"/>
      <c r="C19" s="25" t="s">
        <v>4</v>
      </c>
      <c r="D19" s="25" t="s">
        <v>0</v>
      </c>
      <c r="E19" s="4"/>
      <c r="F19" s="1"/>
      <c r="G19" s="1"/>
      <c r="H19" s="29"/>
      <c r="I19" s="25" t="s">
        <v>4</v>
      </c>
      <c r="J19" s="25" t="s">
        <v>0</v>
      </c>
      <c r="K19" s="4"/>
      <c r="L19" s="1"/>
    </row>
    <row r="20" spans="1:16" ht="12.75" customHeight="1" x14ac:dyDescent="0.2">
      <c r="A20" s="4"/>
      <c r="B20" s="30" t="s">
        <v>5</v>
      </c>
      <c r="C20" s="55">
        <v>0</v>
      </c>
      <c r="D20" s="56">
        <v>0</v>
      </c>
      <c r="E20" s="4"/>
      <c r="F20" s="4"/>
      <c r="H20" s="30" t="s">
        <v>5</v>
      </c>
      <c r="I20" s="74">
        <v>0</v>
      </c>
      <c r="J20" s="75">
        <v>0</v>
      </c>
      <c r="K20" s="4"/>
      <c r="L20" s="1"/>
    </row>
    <row r="21" spans="1:16" x14ac:dyDescent="0.2">
      <c r="A21" s="4"/>
      <c r="B21" s="30" t="s">
        <v>6</v>
      </c>
      <c r="C21" s="55">
        <v>0</v>
      </c>
      <c r="D21" s="56">
        <v>0</v>
      </c>
      <c r="E21" s="4"/>
      <c r="F21" s="4"/>
      <c r="H21" s="30" t="s">
        <v>6</v>
      </c>
      <c r="I21" s="74">
        <v>0</v>
      </c>
      <c r="J21" s="75">
        <v>0</v>
      </c>
      <c r="K21" s="4"/>
      <c r="L21" s="1"/>
    </row>
    <row r="22" spans="1:16" x14ac:dyDescent="0.2">
      <c r="A22" s="4"/>
      <c r="B22" s="30" t="s">
        <v>7</v>
      </c>
      <c r="C22" s="55">
        <v>0</v>
      </c>
      <c r="D22" s="56">
        <v>0</v>
      </c>
      <c r="E22" s="4"/>
      <c r="F22" s="4"/>
      <c r="H22" s="30" t="s">
        <v>7</v>
      </c>
      <c r="I22" s="74">
        <v>0</v>
      </c>
      <c r="J22" s="75">
        <v>0</v>
      </c>
      <c r="K22" s="4"/>
      <c r="L22" s="1"/>
    </row>
    <row r="23" spans="1:16" ht="14.25" x14ac:dyDescent="0.25">
      <c r="A23" s="4"/>
      <c r="B23" s="30" t="s">
        <v>8</v>
      </c>
      <c r="C23" s="55">
        <v>0</v>
      </c>
      <c r="D23" s="56">
        <v>0</v>
      </c>
      <c r="E23" s="4"/>
      <c r="F23" s="4"/>
      <c r="H23" s="30" t="s">
        <v>8</v>
      </c>
      <c r="I23" s="74">
        <v>0</v>
      </c>
      <c r="J23" s="75">
        <v>0</v>
      </c>
      <c r="K23" s="4"/>
      <c r="L23" s="1"/>
      <c r="P23" s="20"/>
    </row>
    <row r="24" spans="1:16" s="4" customFormat="1" ht="13.5" thickBot="1" x14ac:dyDescent="0.25">
      <c r="M24" s="2"/>
      <c r="N24" s="2"/>
    </row>
    <row r="25" spans="1:16" ht="28.5" customHeight="1" x14ac:dyDescent="0.2">
      <c r="A25" s="1"/>
      <c r="B25" s="57"/>
      <c r="C25" s="58" t="s">
        <v>0</v>
      </c>
      <c r="D25" s="59" t="s">
        <v>10</v>
      </c>
      <c r="E25" s="104" t="s">
        <v>29</v>
      </c>
      <c r="F25" s="90" t="s">
        <v>10</v>
      </c>
      <c r="G25" s="1"/>
      <c r="H25" s="31"/>
      <c r="I25" s="86" t="s">
        <v>0</v>
      </c>
      <c r="J25" s="86" t="s">
        <v>10</v>
      </c>
      <c r="K25" s="104" t="s">
        <v>29</v>
      </c>
      <c r="L25" s="90" t="s">
        <v>10</v>
      </c>
    </row>
    <row r="26" spans="1:16" ht="14.25" customHeight="1" x14ac:dyDescent="0.2">
      <c r="A26" s="1"/>
      <c r="B26" s="60"/>
      <c r="C26" s="272" t="s">
        <v>9</v>
      </c>
      <c r="D26" s="272"/>
      <c r="E26" s="272" t="s">
        <v>1</v>
      </c>
      <c r="F26" s="273"/>
      <c r="G26" s="1"/>
      <c r="H26" s="68"/>
      <c r="I26" s="272" t="s">
        <v>9</v>
      </c>
      <c r="J26" s="272"/>
      <c r="K26" s="272" t="s">
        <v>1</v>
      </c>
      <c r="L26" s="273"/>
    </row>
    <row r="27" spans="1:16" x14ac:dyDescent="0.2">
      <c r="A27" s="15"/>
      <c r="B27" s="62" t="str">
        <f>B9</f>
        <v>NOFIRNO® Multifüller 
NOFIRNO-12F10/4-K (Länge 60mm)</v>
      </c>
      <c r="C27" s="70">
        <f>(((C15/2*C15/2)-(D20*C20/2*C20/2)-(D21*C21/2*C21/2)-(D22*C22/2*C22/2)-(D23*C23/2*C23/2))/(1.4*D9/2*D9/2))/10*E9*C13*2</f>
        <v>0</v>
      </c>
      <c r="D27" s="63">
        <f>$H$9*C27</f>
        <v>0</v>
      </c>
      <c r="E27" s="93">
        <f>ROUNDUP(C27,0)</f>
        <v>0</v>
      </c>
      <c r="F27" s="63">
        <f>$H$9*E27</f>
        <v>0</v>
      </c>
      <c r="G27" s="15"/>
      <c r="H27" s="62" t="str">
        <f>B9</f>
        <v>NOFIRNO® Multifüller 
NOFIRNO-12F10/4-K (Länge 60mm)</v>
      </c>
      <c r="I27" s="70">
        <f>(((I15*I16)-(J20*I20/2*I20/2*3.14)-(J21*I21/2*I21/2*3.14)-(J22*I22/2*I22/2*3.14)-(J23*I23/2*I23/2*3.14))/(1.4*D9/2*D9/2*3.14))/10*E9*I13*2</f>
        <v>0</v>
      </c>
      <c r="J27" s="63">
        <f>$H$9*I27</f>
        <v>0</v>
      </c>
      <c r="K27" s="93">
        <f>ROUNDUP(I27,0)</f>
        <v>0</v>
      </c>
      <c r="L27" s="94">
        <f>$H$9*K27</f>
        <v>0</v>
      </c>
    </row>
    <row r="28" spans="1:16" ht="9" customHeight="1" x14ac:dyDescent="0.2">
      <c r="A28" s="15"/>
      <c r="B28" s="60"/>
      <c r="C28" s="70"/>
      <c r="D28" s="122"/>
      <c r="E28" s="91"/>
      <c r="F28" s="207"/>
      <c r="G28" s="15"/>
      <c r="H28" s="69"/>
      <c r="I28" s="70"/>
      <c r="J28" s="61"/>
      <c r="K28" s="91"/>
      <c r="L28" s="92"/>
    </row>
    <row r="29" spans="1:16" x14ac:dyDescent="0.2">
      <c r="A29" s="15"/>
      <c r="B29" s="62" t="str">
        <f>B10</f>
        <v>NOFIRNO-10F22/15-K (Länge 60mm)</v>
      </c>
      <c r="C29" s="70">
        <f>(((C15/2*C15/2)-(D20*C20/2*C20/2)-(D21*C21/2*C21/2)-(D22*C22/2*C22/2)-(D23*C23/2*C23/2))/(1.25*D10/2*D10/2))/10*E10*C13*2</f>
        <v>0</v>
      </c>
      <c r="D29" s="63">
        <f>$H$10*C29</f>
        <v>0</v>
      </c>
      <c r="E29" s="93">
        <f>ROUNDUP(C29,0)</f>
        <v>0</v>
      </c>
      <c r="F29" s="63">
        <f>$H$10*E29</f>
        <v>0</v>
      </c>
      <c r="G29" s="15"/>
      <c r="H29" s="62" t="str">
        <f>B10</f>
        <v>NOFIRNO-10F22/15-K (Länge 60mm)</v>
      </c>
      <c r="I29" s="70">
        <f>(((I15*I16)-(J20*I20/2*I20/2*3.14)-(J21*I21/2*I21/2*3.14)-(J22*I22/2*I22/2*3.14)-(J23*I23/2*I23/2*3.14))/(1.25*D10/2*D10/2*3.14))/10*E10*I13*2</f>
        <v>0</v>
      </c>
      <c r="J29" s="63">
        <f>$H$9*I29</f>
        <v>0</v>
      </c>
      <c r="K29" s="93">
        <f>ROUNDUP(I29,0)</f>
        <v>0</v>
      </c>
      <c r="L29" s="94">
        <f>$H$9*K29</f>
        <v>0</v>
      </c>
    </row>
    <row r="30" spans="1:16" ht="9" customHeight="1" x14ac:dyDescent="0.2">
      <c r="A30" s="1"/>
      <c r="B30" s="60"/>
      <c r="C30" s="70"/>
      <c r="D30" s="122"/>
      <c r="E30" s="91"/>
      <c r="F30" s="207"/>
      <c r="G30" s="1"/>
      <c r="H30" s="60"/>
      <c r="I30" s="70"/>
      <c r="J30" s="61"/>
      <c r="K30" s="91"/>
      <c r="L30" s="92"/>
    </row>
    <row r="31" spans="1:16" x14ac:dyDescent="0.2">
      <c r="A31" s="15"/>
      <c r="B31" s="62" t="str">
        <f>B11</f>
        <v>NOFIRNO® Brandschutz Compound, 
rot, Kartusche 310ml</v>
      </c>
      <c r="C31" s="70">
        <f>((((C15/2)*(C15/2)*PI())-((C20/2)*(C20/2)*PI()*D20+(C21/2)*(C21/2)*PI()*D21+(C22/2)*(C22/2)*PI()*D22+(C23/2)*(C23/2)*PI()*D23))*F11*1.3*0.001/312*C13)*2</f>
        <v>0</v>
      </c>
      <c r="D31" s="63">
        <f>$H$11*C31</f>
        <v>0</v>
      </c>
      <c r="E31" s="93">
        <f>ROUNDUP(C31,0)</f>
        <v>0</v>
      </c>
      <c r="F31" s="63">
        <f>$H$11*E31</f>
        <v>0</v>
      </c>
      <c r="G31" s="15"/>
      <c r="H31" s="62" t="str">
        <f>B11</f>
        <v>NOFIRNO® Brandschutz Compound, 
rot, Kartusche 310ml</v>
      </c>
      <c r="I31" s="70">
        <f>((((I15)*(I16))-((I20/2)*(I20/2)*PI()*J20+(I21/2)*(I21/2)*PI()*J21+(I22/2)*(I22/2)*PI()*J22+(I23/2)*(I23/2)*PI()*J23))*F11*1.3*0.001/312*I13)*2</f>
        <v>0</v>
      </c>
      <c r="J31" s="63">
        <f>$H$11*I31</f>
        <v>0</v>
      </c>
      <c r="K31" s="93">
        <f>ROUNDUP(I31,0)</f>
        <v>0</v>
      </c>
      <c r="L31" s="94">
        <f>$H$11*K31</f>
        <v>0</v>
      </c>
    </row>
    <row r="32" spans="1:16" ht="9" customHeight="1" x14ac:dyDescent="0.2">
      <c r="A32" s="1"/>
      <c r="B32" s="64"/>
      <c r="C32" s="208"/>
      <c r="D32" s="122"/>
      <c r="E32" s="95"/>
      <c r="F32" s="209"/>
      <c r="G32" s="1"/>
      <c r="H32" s="71"/>
      <c r="I32" s="72"/>
      <c r="J32" s="61"/>
      <c r="K32" s="95"/>
      <c r="L32" s="96"/>
    </row>
    <row r="33" spans="1:14" ht="16.5" thickBot="1" x14ac:dyDescent="0.3">
      <c r="A33" s="15"/>
      <c r="B33" s="65" t="s">
        <v>11</v>
      </c>
      <c r="C33" s="66"/>
      <c r="D33" s="67">
        <f>D31+D29</f>
        <v>0</v>
      </c>
      <c r="E33" s="97"/>
      <c r="F33" s="98">
        <f>SUM(F28:F31)</f>
        <v>0</v>
      </c>
      <c r="G33" s="15"/>
      <c r="H33" s="83" t="s">
        <v>11</v>
      </c>
      <c r="I33" s="84"/>
      <c r="J33" s="67">
        <f>J31+J29</f>
        <v>0</v>
      </c>
      <c r="K33" s="97"/>
      <c r="L33" s="98">
        <f>SUM(L28:L31)</f>
        <v>0</v>
      </c>
    </row>
    <row r="34" spans="1:14" s="17" customFormat="1" ht="15" customHeight="1" x14ac:dyDescent="0.2">
      <c r="M34" s="1"/>
      <c r="N34" s="2"/>
    </row>
    <row r="35" spans="1:14" x14ac:dyDescent="0.2">
      <c r="A35" s="1"/>
      <c r="B35" s="50"/>
      <c r="C35" s="51"/>
      <c r="D35" s="16"/>
      <c r="E35" s="1"/>
      <c r="F35" s="1"/>
      <c r="G35" s="1"/>
      <c r="H35" s="11"/>
      <c r="I35" s="270"/>
      <c r="J35" s="271"/>
      <c r="K35" s="271"/>
      <c r="L35" s="271"/>
      <c r="M35" s="1"/>
    </row>
    <row r="36" spans="1:14" x14ac:dyDescent="0.2">
      <c r="A36" s="1"/>
      <c r="B36" s="50"/>
      <c r="C36" s="51"/>
      <c r="D36" s="16"/>
      <c r="E36" s="1"/>
      <c r="F36" s="1"/>
      <c r="G36" s="1"/>
      <c r="H36" s="1"/>
      <c r="I36" s="270"/>
      <c r="J36" s="271"/>
      <c r="K36" s="271"/>
      <c r="L36" s="271"/>
      <c r="M36" s="1"/>
    </row>
    <row r="37" spans="1:14" x14ac:dyDescent="0.2">
      <c r="A37" s="1"/>
      <c r="B37" s="1"/>
      <c r="C37" s="18"/>
      <c r="D37" s="16"/>
      <c r="E37" s="2"/>
      <c r="F37" s="2"/>
      <c r="H37" s="1"/>
      <c r="I37" s="1"/>
      <c r="J37" s="18"/>
      <c r="K37" s="1"/>
      <c r="L37" s="16"/>
      <c r="M37" s="1"/>
    </row>
    <row r="38" spans="1:14" x14ac:dyDescent="0.2">
      <c r="A38" s="1"/>
      <c r="B38" s="1"/>
      <c r="C38" s="1"/>
      <c r="D38" s="1"/>
      <c r="E38" s="16"/>
      <c r="F38" s="2"/>
      <c r="H38" s="1"/>
      <c r="I38" s="1"/>
      <c r="J38" s="1"/>
      <c r="K38" s="1"/>
      <c r="L38" s="16"/>
      <c r="M38" s="1"/>
    </row>
    <row r="39" spans="1:14" x14ac:dyDescent="0.2">
      <c r="A39" s="1"/>
      <c r="B39" s="1"/>
      <c r="C39" s="18"/>
      <c r="D39" s="1"/>
      <c r="E39" s="16"/>
      <c r="F39" s="2"/>
      <c r="H39" s="19"/>
      <c r="I39" s="19"/>
      <c r="J39" s="19"/>
      <c r="K39" s="19"/>
      <c r="L39" s="19"/>
      <c r="M39" s="1"/>
    </row>
    <row r="40" spans="1:14" x14ac:dyDescent="0.2">
      <c r="A40" s="1"/>
      <c r="B40" s="1"/>
      <c r="C40" s="18"/>
      <c r="D40" s="1"/>
      <c r="E40" s="16"/>
      <c r="F40" s="2"/>
      <c r="H40" s="1"/>
      <c r="I40" s="19"/>
      <c r="J40" s="19"/>
      <c r="K40" s="19"/>
      <c r="L40" s="19"/>
      <c r="M40" s="1"/>
    </row>
    <row r="41" spans="1:14" x14ac:dyDescent="0.2">
      <c r="A41" s="19"/>
      <c r="B41" s="1"/>
      <c r="C41" s="1"/>
      <c r="D41" s="1"/>
      <c r="E41" s="16"/>
      <c r="F41" s="7"/>
      <c r="H41" s="19"/>
      <c r="I41" s="19"/>
      <c r="J41" s="19"/>
      <c r="K41" s="19"/>
      <c r="L41" s="19"/>
      <c r="M41" s="1"/>
    </row>
    <row r="42" spans="1:14" x14ac:dyDescent="0.2">
      <c r="A42" s="19"/>
      <c r="B42" s="1"/>
      <c r="C42" s="1"/>
      <c r="D42" s="1"/>
      <c r="E42" s="16"/>
      <c r="F42" s="7"/>
      <c r="H42" s="19"/>
      <c r="I42" s="19"/>
      <c r="J42" s="19"/>
      <c r="K42" s="19"/>
      <c r="L42" s="19"/>
      <c r="M42" s="1"/>
    </row>
    <row r="44" spans="1:14" x14ac:dyDescent="0.2">
      <c r="H44" s="18"/>
      <c r="I44" s="1"/>
    </row>
  </sheetData>
  <sheetProtection selectLockedCells="1"/>
  <protectedRanges>
    <protectedRange sqref="C29 C31 I29 I31 C27 I27" name="Bereich1_2"/>
    <protectedRange sqref="K31:L31 K29:L29 E31:F31 E29:F29 K27:L27 E27:F27" name="Bereich3_2"/>
    <protectedRange sqref="K31:L31 K29:L29 E31:F31 E29:F29 K27:L27 E27:F27" name="Bereich1_1_2"/>
    <protectedRange sqref="E33:F33 K33" name="Bereich3_1_1"/>
    <protectedRange sqref="E33:F33 K33" name="Bereich1_1_1_1"/>
    <protectedRange sqref="E34:F34 K34" name="Bereich3_1_2"/>
    <protectedRange sqref="E34:F34 K34" name="Bereich1_1_1_2"/>
  </protectedRanges>
  <mergeCells count="8">
    <mergeCell ref="B18:D18"/>
    <mergeCell ref="H18:J18"/>
    <mergeCell ref="I35:L35"/>
    <mergeCell ref="I36:L36"/>
    <mergeCell ref="I26:J26"/>
    <mergeCell ref="K26:L26"/>
    <mergeCell ref="C26:D26"/>
    <mergeCell ref="E26:F26"/>
  </mergeCells>
  <pageMargins left="0.78740157480314965" right="0.78740157480314965" top="0.51181102362204722" bottom="0.43307086614173229" header="0.39370078740157483" footer="0.15748031496062992"/>
  <pageSetup paperSize="9" scale="78" orientation="landscape" horizontalDpi="4294967294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CE24E-3DB3-4086-9276-2C0FF915B221}">
  <sheetPr>
    <pageSetUpPr fitToPage="1"/>
  </sheetPr>
  <dimension ref="A2:N90"/>
  <sheetViews>
    <sheetView zoomScale="85" zoomScaleNormal="85" workbookViewId="0">
      <selection activeCell="B4" sqref="B4"/>
    </sheetView>
  </sheetViews>
  <sheetFormatPr baseColWidth="10" defaultRowHeight="12.75" x14ac:dyDescent="0.2"/>
  <cols>
    <col min="1" max="1" width="4.140625" style="261" customWidth="1"/>
    <col min="2" max="2" width="15.85546875" style="261" customWidth="1"/>
    <col min="3" max="3" width="11.42578125" style="261"/>
    <col min="4" max="4" width="18.28515625" style="261" customWidth="1"/>
    <col min="5" max="5" width="6.85546875" style="261" customWidth="1"/>
    <col min="6" max="6" width="11.42578125" style="261"/>
    <col min="7" max="7" width="13.5703125" style="261" customWidth="1"/>
    <col min="8" max="8" width="7.5703125" style="261" customWidth="1"/>
    <col min="9" max="10" width="11.42578125" style="261"/>
    <col min="11" max="11" width="14.7109375" style="261" customWidth="1"/>
    <col min="12" max="12" width="11.42578125" style="261"/>
    <col min="13" max="13" width="10.42578125" style="261" customWidth="1"/>
    <col min="14" max="252" width="11.42578125" style="261"/>
    <col min="253" max="253" width="4.140625" style="261" customWidth="1"/>
    <col min="254" max="254" width="15.85546875" style="261" customWidth="1"/>
    <col min="255" max="255" width="11.42578125" style="261"/>
    <col min="256" max="256" width="18.28515625" style="261" customWidth="1"/>
    <col min="257" max="257" width="6.85546875" style="261" customWidth="1"/>
    <col min="258" max="258" width="11.42578125" style="261"/>
    <col min="259" max="259" width="13.5703125" style="261" customWidth="1"/>
    <col min="260" max="260" width="7.5703125" style="261" customWidth="1"/>
    <col min="261" max="262" width="11.42578125" style="261"/>
    <col min="263" max="263" width="14.7109375" style="261" customWidth="1"/>
    <col min="264" max="264" width="11.42578125" style="261"/>
    <col min="265" max="265" width="10.42578125" style="261" customWidth="1"/>
    <col min="266" max="508" width="11.42578125" style="261"/>
    <col min="509" max="509" width="4.140625" style="261" customWidth="1"/>
    <col min="510" max="510" width="15.85546875" style="261" customWidth="1"/>
    <col min="511" max="511" width="11.42578125" style="261"/>
    <col min="512" max="512" width="18.28515625" style="261" customWidth="1"/>
    <col min="513" max="513" width="6.85546875" style="261" customWidth="1"/>
    <col min="514" max="514" width="11.42578125" style="261"/>
    <col min="515" max="515" width="13.5703125" style="261" customWidth="1"/>
    <col min="516" max="516" width="7.5703125" style="261" customWidth="1"/>
    <col min="517" max="518" width="11.42578125" style="261"/>
    <col min="519" max="519" width="14.7109375" style="261" customWidth="1"/>
    <col min="520" max="520" width="11.42578125" style="261"/>
    <col min="521" max="521" width="10.42578125" style="261" customWidth="1"/>
    <col min="522" max="764" width="11.42578125" style="261"/>
    <col min="765" max="765" width="4.140625" style="261" customWidth="1"/>
    <col min="766" max="766" width="15.85546875" style="261" customWidth="1"/>
    <col min="767" max="767" width="11.42578125" style="261"/>
    <col min="768" max="768" width="18.28515625" style="261" customWidth="1"/>
    <col min="769" max="769" width="6.85546875" style="261" customWidth="1"/>
    <col min="770" max="770" width="11.42578125" style="261"/>
    <col min="771" max="771" width="13.5703125" style="261" customWidth="1"/>
    <col min="772" max="772" width="7.5703125" style="261" customWidth="1"/>
    <col min="773" max="774" width="11.42578125" style="261"/>
    <col min="775" max="775" width="14.7109375" style="261" customWidth="1"/>
    <col min="776" max="776" width="11.42578125" style="261"/>
    <col min="777" max="777" width="10.42578125" style="261" customWidth="1"/>
    <col min="778" max="1020" width="11.42578125" style="261"/>
    <col min="1021" max="1021" width="4.140625" style="261" customWidth="1"/>
    <col min="1022" max="1022" width="15.85546875" style="261" customWidth="1"/>
    <col min="1023" max="1023" width="11.42578125" style="261"/>
    <col min="1024" max="1024" width="18.28515625" style="261" customWidth="1"/>
    <col min="1025" max="1025" width="6.85546875" style="261" customWidth="1"/>
    <col min="1026" max="1026" width="11.42578125" style="261"/>
    <col min="1027" max="1027" width="13.5703125" style="261" customWidth="1"/>
    <col min="1028" max="1028" width="7.5703125" style="261" customWidth="1"/>
    <col min="1029" max="1030" width="11.42578125" style="261"/>
    <col min="1031" max="1031" width="14.7109375" style="261" customWidth="1"/>
    <col min="1032" max="1032" width="11.42578125" style="261"/>
    <col min="1033" max="1033" width="10.42578125" style="261" customWidth="1"/>
    <col min="1034" max="1276" width="11.42578125" style="261"/>
    <col min="1277" max="1277" width="4.140625" style="261" customWidth="1"/>
    <col min="1278" max="1278" width="15.85546875" style="261" customWidth="1"/>
    <col min="1279" max="1279" width="11.42578125" style="261"/>
    <col min="1280" max="1280" width="18.28515625" style="261" customWidth="1"/>
    <col min="1281" max="1281" width="6.85546875" style="261" customWidth="1"/>
    <col min="1282" max="1282" width="11.42578125" style="261"/>
    <col min="1283" max="1283" width="13.5703125" style="261" customWidth="1"/>
    <col min="1284" max="1284" width="7.5703125" style="261" customWidth="1"/>
    <col min="1285" max="1286" width="11.42578125" style="261"/>
    <col min="1287" max="1287" width="14.7109375" style="261" customWidth="1"/>
    <col min="1288" max="1288" width="11.42578125" style="261"/>
    <col min="1289" max="1289" width="10.42578125" style="261" customWidth="1"/>
    <col min="1290" max="1532" width="11.42578125" style="261"/>
    <col min="1533" max="1533" width="4.140625" style="261" customWidth="1"/>
    <col min="1534" max="1534" width="15.85546875" style="261" customWidth="1"/>
    <col min="1535" max="1535" width="11.42578125" style="261"/>
    <col min="1536" max="1536" width="18.28515625" style="261" customWidth="1"/>
    <col min="1537" max="1537" width="6.85546875" style="261" customWidth="1"/>
    <col min="1538" max="1538" width="11.42578125" style="261"/>
    <col min="1539" max="1539" width="13.5703125" style="261" customWidth="1"/>
    <col min="1540" max="1540" width="7.5703125" style="261" customWidth="1"/>
    <col min="1541" max="1542" width="11.42578125" style="261"/>
    <col min="1543" max="1543" width="14.7109375" style="261" customWidth="1"/>
    <col min="1544" max="1544" width="11.42578125" style="261"/>
    <col min="1545" max="1545" width="10.42578125" style="261" customWidth="1"/>
    <col min="1546" max="1788" width="11.42578125" style="261"/>
    <col min="1789" max="1789" width="4.140625" style="261" customWidth="1"/>
    <col min="1790" max="1790" width="15.85546875" style="261" customWidth="1"/>
    <col min="1791" max="1791" width="11.42578125" style="261"/>
    <col min="1792" max="1792" width="18.28515625" style="261" customWidth="1"/>
    <col min="1793" max="1793" width="6.85546875" style="261" customWidth="1"/>
    <col min="1794" max="1794" width="11.42578125" style="261"/>
    <col min="1795" max="1795" width="13.5703125" style="261" customWidth="1"/>
    <col min="1796" max="1796" width="7.5703125" style="261" customWidth="1"/>
    <col min="1797" max="1798" width="11.42578125" style="261"/>
    <col min="1799" max="1799" width="14.7109375" style="261" customWidth="1"/>
    <col min="1800" max="1800" width="11.42578125" style="261"/>
    <col min="1801" max="1801" width="10.42578125" style="261" customWidth="1"/>
    <col min="1802" max="2044" width="11.42578125" style="261"/>
    <col min="2045" max="2045" width="4.140625" style="261" customWidth="1"/>
    <col min="2046" max="2046" width="15.85546875" style="261" customWidth="1"/>
    <col min="2047" max="2047" width="11.42578125" style="261"/>
    <col min="2048" max="2048" width="18.28515625" style="261" customWidth="1"/>
    <col min="2049" max="2049" width="6.85546875" style="261" customWidth="1"/>
    <col min="2050" max="2050" width="11.42578125" style="261"/>
    <col min="2051" max="2051" width="13.5703125" style="261" customWidth="1"/>
    <col min="2052" max="2052" width="7.5703125" style="261" customWidth="1"/>
    <col min="2053" max="2054" width="11.42578125" style="261"/>
    <col min="2055" max="2055" width="14.7109375" style="261" customWidth="1"/>
    <col min="2056" max="2056" width="11.42578125" style="261"/>
    <col min="2057" max="2057" width="10.42578125" style="261" customWidth="1"/>
    <col min="2058" max="2300" width="11.42578125" style="261"/>
    <col min="2301" max="2301" width="4.140625" style="261" customWidth="1"/>
    <col min="2302" max="2302" width="15.85546875" style="261" customWidth="1"/>
    <col min="2303" max="2303" width="11.42578125" style="261"/>
    <col min="2304" max="2304" width="18.28515625" style="261" customWidth="1"/>
    <col min="2305" max="2305" width="6.85546875" style="261" customWidth="1"/>
    <col min="2306" max="2306" width="11.42578125" style="261"/>
    <col min="2307" max="2307" width="13.5703125" style="261" customWidth="1"/>
    <col min="2308" max="2308" width="7.5703125" style="261" customWidth="1"/>
    <col min="2309" max="2310" width="11.42578125" style="261"/>
    <col min="2311" max="2311" width="14.7109375" style="261" customWidth="1"/>
    <col min="2312" max="2312" width="11.42578125" style="261"/>
    <col min="2313" max="2313" width="10.42578125" style="261" customWidth="1"/>
    <col min="2314" max="2556" width="11.42578125" style="261"/>
    <col min="2557" max="2557" width="4.140625" style="261" customWidth="1"/>
    <col min="2558" max="2558" width="15.85546875" style="261" customWidth="1"/>
    <col min="2559" max="2559" width="11.42578125" style="261"/>
    <col min="2560" max="2560" width="18.28515625" style="261" customWidth="1"/>
    <col min="2561" max="2561" width="6.85546875" style="261" customWidth="1"/>
    <col min="2562" max="2562" width="11.42578125" style="261"/>
    <col min="2563" max="2563" width="13.5703125" style="261" customWidth="1"/>
    <col min="2564" max="2564" width="7.5703125" style="261" customWidth="1"/>
    <col min="2565" max="2566" width="11.42578125" style="261"/>
    <col min="2567" max="2567" width="14.7109375" style="261" customWidth="1"/>
    <col min="2568" max="2568" width="11.42578125" style="261"/>
    <col min="2569" max="2569" width="10.42578125" style="261" customWidth="1"/>
    <col min="2570" max="2812" width="11.42578125" style="261"/>
    <col min="2813" max="2813" width="4.140625" style="261" customWidth="1"/>
    <col min="2814" max="2814" width="15.85546875" style="261" customWidth="1"/>
    <col min="2815" max="2815" width="11.42578125" style="261"/>
    <col min="2816" max="2816" width="18.28515625" style="261" customWidth="1"/>
    <col min="2817" max="2817" width="6.85546875" style="261" customWidth="1"/>
    <col min="2818" max="2818" width="11.42578125" style="261"/>
    <col min="2819" max="2819" width="13.5703125" style="261" customWidth="1"/>
    <col min="2820" max="2820" width="7.5703125" style="261" customWidth="1"/>
    <col min="2821" max="2822" width="11.42578125" style="261"/>
    <col min="2823" max="2823" width="14.7109375" style="261" customWidth="1"/>
    <col min="2824" max="2824" width="11.42578125" style="261"/>
    <col min="2825" max="2825" width="10.42578125" style="261" customWidth="1"/>
    <col min="2826" max="3068" width="11.42578125" style="261"/>
    <col min="3069" max="3069" width="4.140625" style="261" customWidth="1"/>
    <col min="3070" max="3070" width="15.85546875" style="261" customWidth="1"/>
    <col min="3071" max="3071" width="11.42578125" style="261"/>
    <col min="3072" max="3072" width="18.28515625" style="261" customWidth="1"/>
    <col min="3073" max="3073" width="6.85546875" style="261" customWidth="1"/>
    <col min="3074" max="3074" width="11.42578125" style="261"/>
    <col min="3075" max="3075" width="13.5703125" style="261" customWidth="1"/>
    <col min="3076" max="3076" width="7.5703125" style="261" customWidth="1"/>
    <col min="3077" max="3078" width="11.42578125" style="261"/>
    <col min="3079" max="3079" width="14.7109375" style="261" customWidth="1"/>
    <col min="3080" max="3080" width="11.42578125" style="261"/>
    <col min="3081" max="3081" width="10.42578125" style="261" customWidth="1"/>
    <col min="3082" max="3324" width="11.42578125" style="261"/>
    <col min="3325" max="3325" width="4.140625" style="261" customWidth="1"/>
    <col min="3326" max="3326" width="15.85546875" style="261" customWidth="1"/>
    <col min="3327" max="3327" width="11.42578125" style="261"/>
    <col min="3328" max="3328" width="18.28515625" style="261" customWidth="1"/>
    <col min="3329" max="3329" width="6.85546875" style="261" customWidth="1"/>
    <col min="3330" max="3330" width="11.42578125" style="261"/>
    <col min="3331" max="3331" width="13.5703125" style="261" customWidth="1"/>
    <col min="3332" max="3332" width="7.5703125" style="261" customWidth="1"/>
    <col min="3333" max="3334" width="11.42578125" style="261"/>
    <col min="3335" max="3335" width="14.7109375" style="261" customWidth="1"/>
    <col min="3336" max="3336" width="11.42578125" style="261"/>
    <col min="3337" max="3337" width="10.42578125" style="261" customWidth="1"/>
    <col min="3338" max="3580" width="11.42578125" style="261"/>
    <col min="3581" max="3581" width="4.140625" style="261" customWidth="1"/>
    <col min="3582" max="3582" width="15.85546875" style="261" customWidth="1"/>
    <col min="3583" max="3583" width="11.42578125" style="261"/>
    <col min="3584" max="3584" width="18.28515625" style="261" customWidth="1"/>
    <col min="3585" max="3585" width="6.85546875" style="261" customWidth="1"/>
    <col min="3586" max="3586" width="11.42578125" style="261"/>
    <col min="3587" max="3587" width="13.5703125" style="261" customWidth="1"/>
    <col min="3588" max="3588" width="7.5703125" style="261" customWidth="1"/>
    <col min="3589" max="3590" width="11.42578125" style="261"/>
    <col min="3591" max="3591" width="14.7109375" style="261" customWidth="1"/>
    <col min="3592" max="3592" width="11.42578125" style="261"/>
    <col min="3593" max="3593" width="10.42578125" style="261" customWidth="1"/>
    <col min="3594" max="3836" width="11.42578125" style="261"/>
    <col min="3837" max="3837" width="4.140625" style="261" customWidth="1"/>
    <col min="3838" max="3838" width="15.85546875" style="261" customWidth="1"/>
    <col min="3839" max="3839" width="11.42578125" style="261"/>
    <col min="3840" max="3840" width="18.28515625" style="261" customWidth="1"/>
    <col min="3841" max="3841" width="6.85546875" style="261" customWidth="1"/>
    <col min="3842" max="3842" width="11.42578125" style="261"/>
    <col min="3843" max="3843" width="13.5703125" style="261" customWidth="1"/>
    <col min="3844" max="3844" width="7.5703125" style="261" customWidth="1"/>
    <col min="3845" max="3846" width="11.42578125" style="261"/>
    <col min="3847" max="3847" width="14.7109375" style="261" customWidth="1"/>
    <col min="3848" max="3848" width="11.42578125" style="261"/>
    <col min="3849" max="3849" width="10.42578125" style="261" customWidth="1"/>
    <col min="3850" max="4092" width="11.42578125" style="261"/>
    <col min="4093" max="4093" width="4.140625" style="261" customWidth="1"/>
    <col min="4094" max="4094" width="15.85546875" style="261" customWidth="1"/>
    <col min="4095" max="4095" width="11.42578125" style="261"/>
    <col min="4096" max="4096" width="18.28515625" style="261" customWidth="1"/>
    <col min="4097" max="4097" width="6.85546875" style="261" customWidth="1"/>
    <col min="4098" max="4098" width="11.42578125" style="261"/>
    <col min="4099" max="4099" width="13.5703125" style="261" customWidth="1"/>
    <col min="4100" max="4100" width="7.5703125" style="261" customWidth="1"/>
    <col min="4101" max="4102" width="11.42578125" style="261"/>
    <col min="4103" max="4103" width="14.7109375" style="261" customWidth="1"/>
    <col min="4104" max="4104" width="11.42578125" style="261"/>
    <col min="4105" max="4105" width="10.42578125" style="261" customWidth="1"/>
    <col min="4106" max="4348" width="11.42578125" style="261"/>
    <col min="4349" max="4349" width="4.140625" style="261" customWidth="1"/>
    <col min="4350" max="4350" width="15.85546875" style="261" customWidth="1"/>
    <col min="4351" max="4351" width="11.42578125" style="261"/>
    <col min="4352" max="4352" width="18.28515625" style="261" customWidth="1"/>
    <col min="4353" max="4353" width="6.85546875" style="261" customWidth="1"/>
    <col min="4354" max="4354" width="11.42578125" style="261"/>
    <col min="4355" max="4355" width="13.5703125" style="261" customWidth="1"/>
    <col min="4356" max="4356" width="7.5703125" style="261" customWidth="1"/>
    <col min="4357" max="4358" width="11.42578125" style="261"/>
    <col min="4359" max="4359" width="14.7109375" style="261" customWidth="1"/>
    <col min="4360" max="4360" width="11.42578125" style="261"/>
    <col min="4361" max="4361" width="10.42578125" style="261" customWidth="1"/>
    <col min="4362" max="4604" width="11.42578125" style="261"/>
    <col min="4605" max="4605" width="4.140625" style="261" customWidth="1"/>
    <col min="4606" max="4606" width="15.85546875" style="261" customWidth="1"/>
    <col min="4607" max="4607" width="11.42578125" style="261"/>
    <col min="4608" max="4608" width="18.28515625" style="261" customWidth="1"/>
    <col min="4609" max="4609" width="6.85546875" style="261" customWidth="1"/>
    <col min="4610" max="4610" width="11.42578125" style="261"/>
    <col min="4611" max="4611" width="13.5703125" style="261" customWidth="1"/>
    <col min="4612" max="4612" width="7.5703125" style="261" customWidth="1"/>
    <col min="4613" max="4614" width="11.42578125" style="261"/>
    <col min="4615" max="4615" width="14.7109375" style="261" customWidth="1"/>
    <col min="4616" max="4616" width="11.42578125" style="261"/>
    <col min="4617" max="4617" width="10.42578125" style="261" customWidth="1"/>
    <col min="4618" max="4860" width="11.42578125" style="261"/>
    <col min="4861" max="4861" width="4.140625" style="261" customWidth="1"/>
    <col min="4862" max="4862" width="15.85546875" style="261" customWidth="1"/>
    <col min="4863" max="4863" width="11.42578125" style="261"/>
    <col min="4864" max="4864" width="18.28515625" style="261" customWidth="1"/>
    <col min="4865" max="4865" width="6.85546875" style="261" customWidth="1"/>
    <col min="4866" max="4866" width="11.42578125" style="261"/>
    <col min="4867" max="4867" width="13.5703125" style="261" customWidth="1"/>
    <col min="4868" max="4868" width="7.5703125" style="261" customWidth="1"/>
    <col min="4869" max="4870" width="11.42578125" style="261"/>
    <col min="4871" max="4871" width="14.7109375" style="261" customWidth="1"/>
    <col min="4872" max="4872" width="11.42578125" style="261"/>
    <col min="4873" max="4873" width="10.42578125" style="261" customWidth="1"/>
    <col min="4874" max="5116" width="11.42578125" style="261"/>
    <col min="5117" max="5117" width="4.140625" style="261" customWidth="1"/>
    <col min="5118" max="5118" width="15.85546875" style="261" customWidth="1"/>
    <col min="5119" max="5119" width="11.42578125" style="261"/>
    <col min="5120" max="5120" width="18.28515625" style="261" customWidth="1"/>
    <col min="5121" max="5121" width="6.85546875" style="261" customWidth="1"/>
    <col min="5122" max="5122" width="11.42578125" style="261"/>
    <col min="5123" max="5123" width="13.5703125" style="261" customWidth="1"/>
    <col min="5124" max="5124" width="7.5703125" style="261" customWidth="1"/>
    <col min="5125" max="5126" width="11.42578125" style="261"/>
    <col min="5127" max="5127" width="14.7109375" style="261" customWidth="1"/>
    <col min="5128" max="5128" width="11.42578125" style="261"/>
    <col min="5129" max="5129" width="10.42578125" style="261" customWidth="1"/>
    <col min="5130" max="5372" width="11.42578125" style="261"/>
    <col min="5373" max="5373" width="4.140625" style="261" customWidth="1"/>
    <col min="5374" max="5374" width="15.85546875" style="261" customWidth="1"/>
    <col min="5375" max="5375" width="11.42578125" style="261"/>
    <col min="5376" max="5376" width="18.28515625" style="261" customWidth="1"/>
    <col min="5377" max="5377" width="6.85546875" style="261" customWidth="1"/>
    <col min="5378" max="5378" width="11.42578125" style="261"/>
    <col min="5379" max="5379" width="13.5703125" style="261" customWidth="1"/>
    <col min="5380" max="5380" width="7.5703125" style="261" customWidth="1"/>
    <col min="5381" max="5382" width="11.42578125" style="261"/>
    <col min="5383" max="5383" width="14.7109375" style="261" customWidth="1"/>
    <col min="5384" max="5384" width="11.42578125" style="261"/>
    <col min="5385" max="5385" width="10.42578125" style="261" customWidth="1"/>
    <col min="5386" max="5628" width="11.42578125" style="261"/>
    <col min="5629" max="5629" width="4.140625" style="261" customWidth="1"/>
    <col min="5630" max="5630" width="15.85546875" style="261" customWidth="1"/>
    <col min="5631" max="5631" width="11.42578125" style="261"/>
    <col min="5632" max="5632" width="18.28515625" style="261" customWidth="1"/>
    <col min="5633" max="5633" width="6.85546875" style="261" customWidth="1"/>
    <col min="5634" max="5634" width="11.42578125" style="261"/>
    <col min="5635" max="5635" width="13.5703125" style="261" customWidth="1"/>
    <col min="5636" max="5636" width="7.5703125" style="261" customWidth="1"/>
    <col min="5637" max="5638" width="11.42578125" style="261"/>
    <col min="5639" max="5639" width="14.7109375" style="261" customWidth="1"/>
    <col min="5640" max="5640" width="11.42578125" style="261"/>
    <col min="5641" max="5641" width="10.42578125" style="261" customWidth="1"/>
    <col min="5642" max="5884" width="11.42578125" style="261"/>
    <col min="5885" max="5885" width="4.140625" style="261" customWidth="1"/>
    <col min="5886" max="5886" width="15.85546875" style="261" customWidth="1"/>
    <col min="5887" max="5887" width="11.42578125" style="261"/>
    <col min="5888" max="5888" width="18.28515625" style="261" customWidth="1"/>
    <col min="5889" max="5889" width="6.85546875" style="261" customWidth="1"/>
    <col min="5890" max="5890" width="11.42578125" style="261"/>
    <col min="5891" max="5891" width="13.5703125" style="261" customWidth="1"/>
    <col min="5892" max="5892" width="7.5703125" style="261" customWidth="1"/>
    <col min="5893" max="5894" width="11.42578125" style="261"/>
    <col min="5895" max="5895" width="14.7109375" style="261" customWidth="1"/>
    <col min="5896" max="5896" width="11.42578125" style="261"/>
    <col min="5897" max="5897" width="10.42578125" style="261" customWidth="1"/>
    <col min="5898" max="6140" width="11.42578125" style="261"/>
    <col min="6141" max="6141" width="4.140625" style="261" customWidth="1"/>
    <col min="6142" max="6142" width="15.85546875" style="261" customWidth="1"/>
    <col min="6143" max="6143" width="11.42578125" style="261"/>
    <col min="6144" max="6144" width="18.28515625" style="261" customWidth="1"/>
    <col min="6145" max="6145" width="6.85546875" style="261" customWidth="1"/>
    <col min="6146" max="6146" width="11.42578125" style="261"/>
    <col min="6147" max="6147" width="13.5703125" style="261" customWidth="1"/>
    <col min="6148" max="6148" width="7.5703125" style="261" customWidth="1"/>
    <col min="6149" max="6150" width="11.42578125" style="261"/>
    <col min="6151" max="6151" width="14.7109375" style="261" customWidth="1"/>
    <col min="6152" max="6152" width="11.42578125" style="261"/>
    <col min="6153" max="6153" width="10.42578125" style="261" customWidth="1"/>
    <col min="6154" max="6396" width="11.42578125" style="261"/>
    <col min="6397" max="6397" width="4.140625" style="261" customWidth="1"/>
    <col min="6398" max="6398" width="15.85546875" style="261" customWidth="1"/>
    <col min="6399" max="6399" width="11.42578125" style="261"/>
    <col min="6400" max="6400" width="18.28515625" style="261" customWidth="1"/>
    <col min="6401" max="6401" width="6.85546875" style="261" customWidth="1"/>
    <col min="6402" max="6402" width="11.42578125" style="261"/>
    <col min="6403" max="6403" width="13.5703125" style="261" customWidth="1"/>
    <col min="6404" max="6404" width="7.5703125" style="261" customWidth="1"/>
    <col min="6405" max="6406" width="11.42578125" style="261"/>
    <col min="6407" max="6407" width="14.7109375" style="261" customWidth="1"/>
    <col min="6408" max="6408" width="11.42578125" style="261"/>
    <col min="6409" max="6409" width="10.42578125" style="261" customWidth="1"/>
    <col min="6410" max="6652" width="11.42578125" style="261"/>
    <col min="6653" max="6653" width="4.140625" style="261" customWidth="1"/>
    <col min="6654" max="6654" width="15.85546875" style="261" customWidth="1"/>
    <col min="6655" max="6655" width="11.42578125" style="261"/>
    <col min="6656" max="6656" width="18.28515625" style="261" customWidth="1"/>
    <col min="6657" max="6657" width="6.85546875" style="261" customWidth="1"/>
    <col min="6658" max="6658" width="11.42578125" style="261"/>
    <col min="6659" max="6659" width="13.5703125" style="261" customWidth="1"/>
    <col min="6660" max="6660" width="7.5703125" style="261" customWidth="1"/>
    <col min="6661" max="6662" width="11.42578125" style="261"/>
    <col min="6663" max="6663" width="14.7109375" style="261" customWidth="1"/>
    <col min="6664" max="6664" width="11.42578125" style="261"/>
    <col min="6665" max="6665" width="10.42578125" style="261" customWidth="1"/>
    <col min="6666" max="6908" width="11.42578125" style="261"/>
    <col min="6909" max="6909" width="4.140625" style="261" customWidth="1"/>
    <col min="6910" max="6910" width="15.85546875" style="261" customWidth="1"/>
    <col min="6911" max="6911" width="11.42578125" style="261"/>
    <col min="6912" max="6912" width="18.28515625" style="261" customWidth="1"/>
    <col min="6913" max="6913" width="6.85546875" style="261" customWidth="1"/>
    <col min="6914" max="6914" width="11.42578125" style="261"/>
    <col min="6915" max="6915" width="13.5703125" style="261" customWidth="1"/>
    <col min="6916" max="6916" width="7.5703125" style="261" customWidth="1"/>
    <col min="6917" max="6918" width="11.42578125" style="261"/>
    <col min="6919" max="6919" width="14.7109375" style="261" customWidth="1"/>
    <col min="6920" max="6920" width="11.42578125" style="261"/>
    <col min="6921" max="6921" width="10.42578125" style="261" customWidth="1"/>
    <col min="6922" max="7164" width="11.42578125" style="261"/>
    <col min="7165" max="7165" width="4.140625" style="261" customWidth="1"/>
    <col min="7166" max="7166" width="15.85546875" style="261" customWidth="1"/>
    <col min="7167" max="7167" width="11.42578125" style="261"/>
    <col min="7168" max="7168" width="18.28515625" style="261" customWidth="1"/>
    <col min="7169" max="7169" width="6.85546875" style="261" customWidth="1"/>
    <col min="7170" max="7170" width="11.42578125" style="261"/>
    <col min="7171" max="7171" width="13.5703125" style="261" customWidth="1"/>
    <col min="7172" max="7172" width="7.5703125" style="261" customWidth="1"/>
    <col min="7173" max="7174" width="11.42578125" style="261"/>
    <col min="7175" max="7175" width="14.7109375" style="261" customWidth="1"/>
    <col min="7176" max="7176" width="11.42578125" style="261"/>
    <col min="7177" max="7177" width="10.42578125" style="261" customWidth="1"/>
    <col min="7178" max="7420" width="11.42578125" style="261"/>
    <col min="7421" max="7421" width="4.140625" style="261" customWidth="1"/>
    <col min="7422" max="7422" width="15.85546875" style="261" customWidth="1"/>
    <col min="7423" max="7423" width="11.42578125" style="261"/>
    <col min="7424" max="7424" width="18.28515625" style="261" customWidth="1"/>
    <col min="7425" max="7425" width="6.85546875" style="261" customWidth="1"/>
    <col min="7426" max="7426" width="11.42578125" style="261"/>
    <col min="7427" max="7427" width="13.5703125" style="261" customWidth="1"/>
    <col min="7428" max="7428" width="7.5703125" style="261" customWidth="1"/>
    <col min="7429" max="7430" width="11.42578125" style="261"/>
    <col min="7431" max="7431" width="14.7109375" style="261" customWidth="1"/>
    <col min="7432" max="7432" width="11.42578125" style="261"/>
    <col min="7433" max="7433" width="10.42578125" style="261" customWidth="1"/>
    <col min="7434" max="7676" width="11.42578125" style="261"/>
    <col min="7677" max="7677" width="4.140625" style="261" customWidth="1"/>
    <col min="7678" max="7678" width="15.85546875" style="261" customWidth="1"/>
    <col min="7679" max="7679" width="11.42578125" style="261"/>
    <col min="7680" max="7680" width="18.28515625" style="261" customWidth="1"/>
    <col min="7681" max="7681" width="6.85546875" style="261" customWidth="1"/>
    <col min="7682" max="7682" width="11.42578125" style="261"/>
    <col min="7683" max="7683" width="13.5703125" style="261" customWidth="1"/>
    <col min="7684" max="7684" width="7.5703125" style="261" customWidth="1"/>
    <col min="7685" max="7686" width="11.42578125" style="261"/>
    <col min="7687" max="7687" width="14.7109375" style="261" customWidth="1"/>
    <col min="7688" max="7688" width="11.42578125" style="261"/>
    <col min="7689" max="7689" width="10.42578125" style="261" customWidth="1"/>
    <col min="7690" max="7932" width="11.42578125" style="261"/>
    <col min="7933" max="7933" width="4.140625" style="261" customWidth="1"/>
    <col min="7934" max="7934" width="15.85546875" style="261" customWidth="1"/>
    <col min="7935" max="7935" width="11.42578125" style="261"/>
    <col min="7936" max="7936" width="18.28515625" style="261" customWidth="1"/>
    <col min="7937" max="7937" width="6.85546875" style="261" customWidth="1"/>
    <col min="7938" max="7938" width="11.42578125" style="261"/>
    <col min="7939" max="7939" width="13.5703125" style="261" customWidth="1"/>
    <col min="7940" max="7940" width="7.5703125" style="261" customWidth="1"/>
    <col min="7941" max="7942" width="11.42578125" style="261"/>
    <col min="7943" max="7943" width="14.7109375" style="261" customWidth="1"/>
    <col min="7944" max="7944" width="11.42578125" style="261"/>
    <col min="7945" max="7945" width="10.42578125" style="261" customWidth="1"/>
    <col min="7946" max="8188" width="11.42578125" style="261"/>
    <col min="8189" max="8189" width="4.140625" style="261" customWidth="1"/>
    <col min="8190" max="8190" width="15.85546875" style="261" customWidth="1"/>
    <col min="8191" max="8191" width="11.42578125" style="261"/>
    <col min="8192" max="8192" width="18.28515625" style="261" customWidth="1"/>
    <col min="8193" max="8193" width="6.85546875" style="261" customWidth="1"/>
    <col min="8194" max="8194" width="11.42578125" style="261"/>
    <col min="8195" max="8195" width="13.5703125" style="261" customWidth="1"/>
    <col min="8196" max="8196" width="7.5703125" style="261" customWidth="1"/>
    <col min="8197" max="8198" width="11.42578125" style="261"/>
    <col min="8199" max="8199" width="14.7109375" style="261" customWidth="1"/>
    <col min="8200" max="8200" width="11.42578125" style="261"/>
    <col min="8201" max="8201" width="10.42578125" style="261" customWidth="1"/>
    <col min="8202" max="8444" width="11.42578125" style="261"/>
    <col min="8445" max="8445" width="4.140625" style="261" customWidth="1"/>
    <col min="8446" max="8446" width="15.85546875" style="261" customWidth="1"/>
    <col min="8447" max="8447" width="11.42578125" style="261"/>
    <col min="8448" max="8448" width="18.28515625" style="261" customWidth="1"/>
    <col min="8449" max="8449" width="6.85546875" style="261" customWidth="1"/>
    <col min="8450" max="8450" width="11.42578125" style="261"/>
    <col min="8451" max="8451" width="13.5703125" style="261" customWidth="1"/>
    <col min="8452" max="8452" width="7.5703125" style="261" customWidth="1"/>
    <col min="8453" max="8454" width="11.42578125" style="261"/>
    <col min="8455" max="8455" width="14.7109375" style="261" customWidth="1"/>
    <col min="8456" max="8456" width="11.42578125" style="261"/>
    <col min="8457" max="8457" width="10.42578125" style="261" customWidth="1"/>
    <col min="8458" max="8700" width="11.42578125" style="261"/>
    <col min="8701" max="8701" width="4.140625" style="261" customWidth="1"/>
    <col min="8702" max="8702" width="15.85546875" style="261" customWidth="1"/>
    <col min="8703" max="8703" width="11.42578125" style="261"/>
    <col min="8704" max="8704" width="18.28515625" style="261" customWidth="1"/>
    <col min="8705" max="8705" width="6.85546875" style="261" customWidth="1"/>
    <col min="8706" max="8706" width="11.42578125" style="261"/>
    <col min="8707" max="8707" width="13.5703125" style="261" customWidth="1"/>
    <col min="8708" max="8708" width="7.5703125" style="261" customWidth="1"/>
    <col min="8709" max="8710" width="11.42578125" style="261"/>
    <col min="8711" max="8711" width="14.7109375" style="261" customWidth="1"/>
    <col min="8712" max="8712" width="11.42578125" style="261"/>
    <col min="8713" max="8713" width="10.42578125" style="261" customWidth="1"/>
    <col min="8714" max="8956" width="11.42578125" style="261"/>
    <col min="8957" max="8957" width="4.140625" style="261" customWidth="1"/>
    <col min="8958" max="8958" width="15.85546875" style="261" customWidth="1"/>
    <col min="8959" max="8959" width="11.42578125" style="261"/>
    <col min="8960" max="8960" width="18.28515625" style="261" customWidth="1"/>
    <col min="8961" max="8961" width="6.85546875" style="261" customWidth="1"/>
    <col min="8962" max="8962" width="11.42578125" style="261"/>
    <col min="8963" max="8963" width="13.5703125" style="261" customWidth="1"/>
    <col min="8964" max="8964" width="7.5703125" style="261" customWidth="1"/>
    <col min="8965" max="8966" width="11.42578125" style="261"/>
    <col min="8967" max="8967" width="14.7109375" style="261" customWidth="1"/>
    <col min="8968" max="8968" width="11.42578125" style="261"/>
    <col min="8969" max="8969" width="10.42578125" style="261" customWidth="1"/>
    <col min="8970" max="9212" width="11.42578125" style="261"/>
    <col min="9213" max="9213" width="4.140625" style="261" customWidth="1"/>
    <col min="9214" max="9214" width="15.85546875" style="261" customWidth="1"/>
    <col min="9215" max="9215" width="11.42578125" style="261"/>
    <col min="9216" max="9216" width="18.28515625" style="261" customWidth="1"/>
    <col min="9217" max="9217" width="6.85546875" style="261" customWidth="1"/>
    <col min="9218" max="9218" width="11.42578125" style="261"/>
    <col min="9219" max="9219" width="13.5703125" style="261" customWidth="1"/>
    <col min="9220" max="9220" width="7.5703125" style="261" customWidth="1"/>
    <col min="9221" max="9222" width="11.42578125" style="261"/>
    <col min="9223" max="9223" width="14.7109375" style="261" customWidth="1"/>
    <col min="9224" max="9224" width="11.42578125" style="261"/>
    <col min="9225" max="9225" width="10.42578125" style="261" customWidth="1"/>
    <col min="9226" max="9468" width="11.42578125" style="261"/>
    <col min="9469" max="9469" width="4.140625" style="261" customWidth="1"/>
    <col min="9470" max="9470" width="15.85546875" style="261" customWidth="1"/>
    <col min="9471" max="9471" width="11.42578125" style="261"/>
    <col min="9472" max="9472" width="18.28515625" style="261" customWidth="1"/>
    <col min="9473" max="9473" width="6.85546875" style="261" customWidth="1"/>
    <col min="9474" max="9474" width="11.42578125" style="261"/>
    <col min="9475" max="9475" width="13.5703125" style="261" customWidth="1"/>
    <col min="9476" max="9476" width="7.5703125" style="261" customWidth="1"/>
    <col min="9477" max="9478" width="11.42578125" style="261"/>
    <col min="9479" max="9479" width="14.7109375" style="261" customWidth="1"/>
    <col min="9480" max="9480" width="11.42578125" style="261"/>
    <col min="9481" max="9481" width="10.42578125" style="261" customWidth="1"/>
    <col min="9482" max="9724" width="11.42578125" style="261"/>
    <col min="9725" max="9725" width="4.140625" style="261" customWidth="1"/>
    <col min="9726" max="9726" width="15.85546875" style="261" customWidth="1"/>
    <col min="9727" max="9727" width="11.42578125" style="261"/>
    <col min="9728" max="9728" width="18.28515625" style="261" customWidth="1"/>
    <col min="9729" max="9729" width="6.85546875" style="261" customWidth="1"/>
    <col min="9730" max="9730" width="11.42578125" style="261"/>
    <col min="9731" max="9731" width="13.5703125" style="261" customWidth="1"/>
    <col min="9732" max="9732" width="7.5703125" style="261" customWidth="1"/>
    <col min="9733" max="9734" width="11.42578125" style="261"/>
    <col min="9735" max="9735" width="14.7109375" style="261" customWidth="1"/>
    <col min="9736" max="9736" width="11.42578125" style="261"/>
    <col min="9737" max="9737" width="10.42578125" style="261" customWidth="1"/>
    <col min="9738" max="9980" width="11.42578125" style="261"/>
    <col min="9981" max="9981" width="4.140625" style="261" customWidth="1"/>
    <col min="9982" max="9982" width="15.85546875" style="261" customWidth="1"/>
    <col min="9983" max="9983" width="11.42578125" style="261"/>
    <col min="9984" max="9984" width="18.28515625" style="261" customWidth="1"/>
    <col min="9985" max="9985" width="6.85546875" style="261" customWidth="1"/>
    <col min="9986" max="9986" width="11.42578125" style="261"/>
    <col min="9987" max="9987" width="13.5703125" style="261" customWidth="1"/>
    <col min="9988" max="9988" width="7.5703125" style="261" customWidth="1"/>
    <col min="9989" max="9990" width="11.42578125" style="261"/>
    <col min="9991" max="9991" width="14.7109375" style="261" customWidth="1"/>
    <col min="9992" max="9992" width="11.42578125" style="261"/>
    <col min="9993" max="9993" width="10.42578125" style="261" customWidth="1"/>
    <col min="9994" max="10236" width="11.42578125" style="261"/>
    <col min="10237" max="10237" width="4.140625" style="261" customWidth="1"/>
    <col min="10238" max="10238" width="15.85546875" style="261" customWidth="1"/>
    <col min="10239" max="10239" width="11.42578125" style="261"/>
    <col min="10240" max="10240" width="18.28515625" style="261" customWidth="1"/>
    <col min="10241" max="10241" width="6.85546875" style="261" customWidth="1"/>
    <col min="10242" max="10242" width="11.42578125" style="261"/>
    <col min="10243" max="10243" width="13.5703125" style="261" customWidth="1"/>
    <col min="10244" max="10244" width="7.5703125" style="261" customWidth="1"/>
    <col min="10245" max="10246" width="11.42578125" style="261"/>
    <col min="10247" max="10247" width="14.7109375" style="261" customWidth="1"/>
    <col min="10248" max="10248" width="11.42578125" style="261"/>
    <col min="10249" max="10249" width="10.42578125" style="261" customWidth="1"/>
    <col min="10250" max="10492" width="11.42578125" style="261"/>
    <col min="10493" max="10493" width="4.140625" style="261" customWidth="1"/>
    <col min="10494" max="10494" width="15.85546875" style="261" customWidth="1"/>
    <col min="10495" max="10495" width="11.42578125" style="261"/>
    <col min="10496" max="10496" width="18.28515625" style="261" customWidth="1"/>
    <col min="10497" max="10497" width="6.85546875" style="261" customWidth="1"/>
    <col min="10498" max="10498" width="11.42578125" style="261"/>
    <col min="10499" max="10499" width="13.5703125" style="261" customWidth="1"/>
    <col min="10500" max="10500" width="7.5703125" style="261" customWidth="1"/>
    <col min="10501" max="10502" width="11.42578125" style="261"/>
    <col min="10503" max="10503" width="14.7109375" style="261" customWidth="1"/>
    <col min="10504" max="10504" width="11.42578125" style="261"/>
    <col min="10505" max="10505" width="10.42578125" style="261" customWidth="1"/>
    <col min="10506" max="10748" width="11.42578125" style="261"/>
    <col min="10749" max="10749" width="4.140625" style="261" customWidth="1"/>
    <col min="10750" max="10750" width="15.85546875" style="261" customWidth="1"/>
    <col min="10751" max="10751" width="11.42578125" style="261"/>
    <col min="10752" max="10752" width="18.28515625" style="261" customWidth="1"/>
    <col min="10753" max="10753" width="6.85546875" style="261" customWidth="1"/>
    <col min="10754" max="10754" width="11.42578125" style="261"/>
    <col min="10755" max="10755" width="13.5703125" style="261" customWidth="1"/>
    <col min="10756" max="10756" width="7.5703125" style="261" customWidth="1"/>
    <col min="10757" max="10758" width="11.42578125" style="261"/>
    <col min="10759" max="10759" width="14.7109375" style="261" customWidth="1"/>
    <col min="10760" max="10760" width="11.42578125" style="261"/>
    <col min="10761" max="10761" width="10.42578125" style="261" customWidth="1"/>
    <col min="10762" max="11004" width="11.42578125" style="261"/>
    <col min="11005" max="11005" width="4.140625" style="261" customWidth="1"/>
    <col min="11006" max="11006" width="15.85546875" style="261" customWidth="1"/>
    <col min="11007" max="11007" width="11.42578125" style="261"/>
    <col min="11008" max="11008" width="18.28515625" style="261" customWidth="1"/>
    <col min="11009" max="11009" width="6.85546875" style="261" customWidth="1"/>
    <col min="11010" max="11010" width="11.42578125" style="261"/>
    <col min="11011" max="11011" width="13.5703125" style="261" customWidth="1"/>
    <col min="11012" max="11012" width="7.5703125" style="261" customWidth="1"/>
    <col min="11013" max="11014" width="11.42578125" style="261"/>
    <col min="11015" max="11015" width="14.7109375" style="261" customWidth="1"/>
    <col min="11016" max="11016" width="11.42578125" style="261"/>
    <col min="11017" max="11017" width="10.42578125" style="261" customWidth="1"/>
    <col min="11018" max="11260" width="11.42578125" style="261"/>
    <col min="11261" max="11261" width="4.140625" style="261" customWidth="1"/>
    <col min="11262" max="11262" width="15.85546875" style="261" customWidth="1"/>
    <col min="11263" max="11263" width="11.42578125" style="261"/>
    <col min="11264" max="11264" width="18.28515625" style="261" customWidth="1"/>
    <col min="11265" max="11265" width="6.85546875" style="261" customWidth="1"/>
    <col min="11266" max="11266" width="11.42578125" style="261"/>
    <col min="11267" max="11267" width="13.5703125" style="261" customWidth="1"/>
    <col min="11268" max="11268" width="7.5703125" style="261" customWidth="1"/>
    <col min="11269" max="11270" width="11.42578125" style="261"/>
    <col min="11271" max="11271" width="14.7109375" style="261" customWidth="1"/>
    <col min="11272" max="11272" width="11.42578125" style="261"/>
    <col min="11273" max="11273" width="10.42578125" style="261" customWidth="1"/>
    <col min="11274" max="11516" width="11.42578125" style="261"/>
    <col min="11517" max="11517" width="4.140625" style="261" customWidth="1"/>
    <col min="11518" max="11518" width="15.85546875" style="261" customWidth="1"/>
    <col min="11519" max="11519" width="11.42578125" style="261"/>
    <col min="11520" max="11520" width="18.28515625" style="261" customWidth="1"/>
    <col min="11521" max="11521" width="6.85546875" style="261" customWidth="1"/>
    <col min="11522" max="11522" width="11.42578125" style="261"/>
    <col min="11523" max="11523" width="13.5703125" style="261" customWidth="1"/>
    <col min="11524" max="11524" width="7.5703125" style="261" customWidth="1"/>
    <col min="11525" max="11526" width="11.42578125" style="261"/>
    <col min="11527" max="11527" width="14.7109375" style="261" customWidth="1"/>
    <col min="11528" max="11528" width="11.42578125" style="261"/>
    <col min="11529" max="11529" width="10.42578125" style="261" customWidth="1"/>
    <col min="11530" max="11772" width="11.42578125" style="261"/>
    <col min="11773" max="11773" width="4.140625" style="261" customWidth="1"/>
    <col min="11774" max="11774" width="15.85546875" style="261" customWidth="1"/>
    <col min="11775" max="11775" width="11.42578125" style="261"/>
    <col min="11776" max="11776" width="18.28515625" style="261" customWidth="1"/>
    <col min="11777" max="11777" width="6.85546875" style="261" customWidth="1"/>
    <col min="11778" max="11778" width="11.42578125" style="261"/>
    <col min="11779" max="11779" width="13.5703125" style="261" customWidth="1"/>
    <col min="11780" max="11780" width="7.5703125" style="261" customWidth="1"/>
    <col min="11781" max="11782" width="11.42578125" style="261"/>
    <col min="11783" max="11783" width="14.7109375" style="261" customWidth="1"/>
    <col min="11784" max="11784" width="11.42578125" style="261"/>
    <col min="11785" max="11785" width="10.42578125" style="261" customWidth="1"/>
    <col min="11786" max="12028" width="11.42578125" style="261"/>
    <col min="12029" max="12029" width="4.140625" style="261" customWidth="1"/>
    <col min="12030" max="12030" width="15.85546875" style="261" customWidth="1"/>
    <col min="12031" max="12031" width="11.42578125" style="261"/>
    <col min="12032" max="12032" width="18.28515625" style="261" customWidth="1"/>
    <col min="12033" max="12033" width="6.85546875" style="261" customWidth="1"/>
    <col min="12034" max="12034" width="11.42578125" style="261"/>
    <col min="12035" max="12035" width="13.5703125" style="261" customWidth="1"/>
    <col min="12036" max="12036" width="7.5703125" style="261" customWidth="1"/>
    <col min="12037" max="12038" width="11.42578125" style="261"/>
    <col min="12039" max="12039" width="14.7109375" style="261" customWidth="1"/>
    <col min="12040" max="12040" width="11.42578125" style="261"/>
    <col min="12041" max="12041" width="10.42578125" style="261" customWidth="1"/>
    <col min="12042" max="12284" width="11.42578125" style="261"/>
    <col min="12285" max="12285" width="4.140625" style="261" customWidth="1"/>
    <col min="12286" max="12286" width="15.85546875" style="261" customWidth="1"/>
    <col min="12287" max="12287" width="11.42578125" style="261"/>
    <col min="12288" max="12288" width="18.28515625" style="261" customWidth="1"/>
    <col min="12289" max="12289" width="6.85546875" style="261" customWidth="1"/>
    <col min="12290" max="12290" width="11.42578125" style="261"/>
    <col min="12291" max="12291" width="13.5703125" style="261" customWidth="1"/>
    <col min="12292" max="12292" width="7.5703125" style="261" customWidth="1"/>
    <col min="12293" max="12294" width="11.42578125" style="261"/>
    <col min="12295" max="12295" width="14.7109375" style="261" customWidth="1"/>
    <col min="12296" max="12296" width="11.42578125" style="261"/>
    <col min="12297" max="12297" width="10.42578125" style="261" customWidth="1"/>
    <col min="12298" max="12540" width="11.42578125" style="261"/>
    <col min="12541" max="12541" width="4.140625" style="261" customWidth="1"/>
    <col min="12542" max="12542" width="15.85546875" style="261" customWidth="1"/>
    <col min="12543" max="12543" width="11.42578125" style="261"/>
    <col min="12544" max="12544" width="18.28515625" style="261" customWidth="1"/>
    <col min="12545" max="12545" width="6.85546875" style="261" customWidth="1"/>
    <col min="12546" max="12546" width="11.42578125" style="261"/>
    <col min="12547" max="12547" width="13.5703125" style="261" customWidth="1"/>
    <col min="12548" max="12548" width="7.5703125" style="261" customWidth="1"/>
    <col min="12549" max="12550" width="11.42578125" style="261"/>
    <col min="12551" max="12551" width="14.7109375" style="261" customWidth="1"/>
    <col min="12552" max="12552" width="11.42578125" style="261"/>
    <col min="12553" max="12553" width="10.42578125" style="261" customWidth="1"/>
    <col min="12554" max="12796" width="11.42578125" style="261"/>
    <col min="12797" max="12797" width="4.140625" style="261" customWidth="1"/>
    <col min="12798" max="12798" width="15.85546875" style="261" customWidth="1"/>
    <col min="12799" max="12799" width="11.42578125" style="261"/>
    <col min="12800" max="12800" width="18.28515625" style="261" customWidth="1"/>
    <col min="12801" max="12801" width="6.85546875" style="261" customWidth="1"/>
    <col min="12802" max="12802" width="11.42578125" style="261"/>
    <col min="12803" max="12803" width="13.5703125" style="261" customWidth="1"/>
    <col min="12804" max="12804" width="7.5703125" style="261" customWidth="1"/>
    <col min="12805" max="12806" width="11.42578125" style="261"/>
    <col min="12807" max="12807" width="14.7109375" style="261" customWidth="1"/>
    <col min="12808" max="12808" width="11.42578125" style="261"/>
    <col min="12809" max="12809" width="10.42578125" style="261" customWidth="1"/>
    <col min="12810" max="13052" width="11.42578125" style="261"/>
    <col min="13053" max="13053" width="4.140625" style="261" customWidth="1"/>
    <col min="13054" max="13054" width="15.85546875" style="261" customWidth="1"/>
    <col min="13055" max="13055" width="11.42578125" style="261"/>
    <col min="13056" max="13056" width="18.28515625" style="261" customWidth="1"/>
    <col min="13057" max="13057" width="6.85546875" style="261" customWidth="1"/>
    <col min="13058" max="13058" width="11.42578125" style="261"/>
    <col min="13059" max="13059" width="13.5703125" style="261" customWidth="1"/>
    <col min="13060" max="13060" width="7.5703125" style="261" customWidth="1"/>
    <col min="13061" max="13062" width="11.42578125" style="261"/>
    <col min="13063" max="13063" width="14.7109375" style="261" customWidth="1"/>
    <col min="13064" max="13064" width="11.42578125" style="261"/>
    <col min="13065" max="13065" width="10.42578125" style="261" customWidth="1"/>
    <col min="13066" max="13308" width="11.42578125" style="261"/>
    <col min="13309" max="13309" width="4.140625" style="261" customWidth="1"/>
    <col min="13310" max="13310" width="15.85546875" style="261" customWidth="1"/>
    <col min="13311" max="13311" width="11.42578125" style="261"/>
    <col min="13312" max="13312" width="18.28515625" style="261" customWidth="1"/>
    <col min="13313" max="13313" width="6.85546875" style="261" customWidth="1"/>
    <col min="13314" max="13314" width="11.42578125" style="261"/>
    <col min="13315" max="13315" width="13.5703125" style="261" customWidth="1"/>
    <col min="13316" max="13316" width="7.5703125" style="261" customWidth="1"/>
    <col min="13317" max="13318" width="11.42578125" style="261"/>
    <col min="13319" max="13319" width="14.7109375" style="261" customWidth="1"/>
    <col min="13320" max="13320" width="11.42578125" style="261"/>
    <col min="13321" max="13321" width="10.42578125" style="261" customWidth="1"/>
    <col min="13322" max="13564" width="11.42578125" style="261"/>
    <col min="13565" max="13565" width="4.140625" style="261" customWidth="1"/>
    <col min="13566" max="13566" width="15.85546875" style="261" customWidth="1"/>
    <col min="13567" max="13567" width="11.42578125" style="261"/>
    <col min="13568" max="13568" width="18.28515625" style="261" customWidth="1"/>
    <col min="13569" max="13569" width="6.85546875" style="261" customWidth="1"/>
    <col min="13570" max="13570" width="11.42578125" style="261"/>
    <col min="13571" max="13571" width="13.5703125" style="261" customWidth="1"/>
    <col min="13572" max="13572" width="7.5703125" style="261" customWidth="1"/>
    <col min="13573" max="13574" width="11.42578125" style="261"/>
    <col min="13575" max="13575" width="14.7109375" style="261" customWidth="1"/>
    <col min="13576" max="13576" width="11.42578125" style="261"/>
    <col min="13577" max="13577" width="10.42578125" style="261" customWidth="1"/>
    <col min="13578" max="13820" width="11.42578125" style="261"/>
    <col min="13821" max="13821" width="4.140625" style="261" customWidth="1"/>
    <col min="13822" max="13822" width="15.85546875" style="261" customWidth="1"/>
    <col min="13823" max="13823" width="11.42578125" style="261"/>
    <col min="13824" max="13824" width="18.28515625" style="261" customWidth="1"/>
    <col min="13825" max="13825" width="6.85546875" style="261" customWidth="1"/>
    <col min="13826" max="13826" width="11.42578125" style="261"/>
    <col min="13827" max="13827" width="13.5703125" style="261" customWidth="1"/>
    <col min="13828" max="13828" width="7.5703125" style="261" customWidth="1"/>
    <col min="13829" max="13830" width="11.42578125" style="261"/>
    <col min="13831" max="13831" width="14.7109375" style="261" customWidth="1"/>
    <col min="13832" max="13832" width="11.42578125" style="261"/>
    <col min="13833" max="13833" width="10.42578125" style="261" customWidth="1"/>
    <col min="13834" max="14076" width="11.42578125" style="261"/>
    <col min="14077" max="14077" width="4.140625" style="261" customWidth="1"/>
    <col min="14078" max="14078" width="15.85546875" style="261" customWidth="1"/>
    <col min="14079" max="14079" width="11.42578125" style="261"/>
    <col min="14080" max="14080" width="18.28515625" style="261" customWidth="1"/>
    <col min="14081" max="14081" width="6.85546875" style="261" customWidth="1"/>
    <col min="14082" max="14082" width="11.42578125" style="261"/>
    <col min="14083" max="14083" width="13.5703125" style="261" customWidth="1"/>
    <col min="14084" max="14084" width="7.5703125" style="261" customWidth="1"/>
    <col min="14085" max="14086" width="11.42578125" style="261"/>
    <col min="14087" max="14087" width="14.7109375" style="261" customWidth="1"/>
    <col min="14088" max="14088" width="11.42578125" style="261"/>
    <col min="14089" max="14089" width="10.42578125" style="261" customWidth="1"/>
    <col min="14090" max="14332" width="11.42578125" style="261"/>
    <col min="14333" max="14333" width="4.140625" style="261" customWidth="1"/>
    <col min="14334" max="14334" width="15.85546875" style="261" customWidth="1"/>
    <col min="14335" max="14335" width="11.42578125" style="261"/>
    <col min="14336" max="14336" width="18.28515625" style="261" customWidth="1"/>
    <col min="14337" max="14337" width="6.85546875" style="261" customWidth="1"/>
    <col min="14338" max="14338" width="11.42578125" style="261"/>
    <col min="14339" max="14339" width="13.5703125" style="261" customWidth="1"/>
    <col min="14340" max="14340" width="7.5703125" style="261" customWidth="1"/>
    <col min="14341" max="14342" width="11.42578125" style="261"/>
    <col min="14343" max="14343" width="14.7109375" style="261" customWidth="1"/>
    <col min="14344" max="14344" width="11.42578125" style="261"/>
    <col min="14345" max="14345" width="10.42578125" style="261" customWidth="1"/>
    <col min="14346" max="14588" width="11.42578125" style="261"/>
    <col min="14589" max="14589" width="4.140625" style="261" customWidth="1"/>
    <col min="14590" max="14590" width="15.85546875" style="261" customWidth="1"/>
    <col min="14591" max="14591" width="11.42578125" style="261"/>
    <col min="14592" max="14592" width="18.28515625" style="261" customWidth="1"/>
    <col min="14593" max="14593" width="6.85546875" style="261" customWidth="1"/>
    <col min="14594" max="14594" width="11.42578125" style="261"/>
    <col min="14595" max="14595" width="13.5703125" style="261" customWidth="1"/>
    <col min="14596" max="14596" width="7.5703125" style="261" customWidth="1"/>
    <col min="14597" max="14598" width="11.42578125" style="261"/>
    <col min="14599" max="14599" width="14.7109375" style="261" customWidth="1"/>
    <col min="14600" max="14600" width="11.42578125" style="261"/>
    <col min="14601" max="14601" width="10.42578125" style="261" customWidth="1"/>
    <col min="14602" max="14844" width="11.42578125" style="261"/>
    <col min="14845" max="14845" width="4.140625" style="261" customWidth="1"/>
    <col min="14846" max="14846" width="15.85546875" style="261" customWidth="1"/>
    <col min="14847" max="14847" width="11.42578125" style="261"/>
    <col min="14848" max="14848" width="18.28515625" style="261" customWidth="1"/>
    <col min="14849" max="14849" width="6.85546875" style="261" customWidth="1"/>
    <col min="14850" max="14850" width="11.42578125" style="261"/>
    <col min="14851" max="14851" width="13.5703125" style="261" customWidth="1"/>
    <col min="14852" max="14852" width="7.5703125" style="261" customWidth="1"/>
    <col min="14853" max="14854" width="11.42578125" style="261"/>
    <col min="14855" max="14855" width="14.7109375" style="261" customWidth="1"/>
    <col min="14856" max="14856" width="11.42578125" style="261"/>
    <col min="14857" max="14857" width="10.42578125" style="261" customWidth="1"/>
    <col min="14858" max="15100" width="11.42578125" style="261"/>
    <col min="15101" max="15101" width="4.140625" style="261" customWidth="1"/>
    <col min="15102" max="15102" width="15.85546875" style="261" customWidth="1"/>
    <col min="15103" max="15103" width="11.42578125" style="261"/>
    <col min="15104" max="15104" width="18.28515625" style="261" customWidth="1"/>
    <col min="15105" max="15105" width="6.85546875" style="261" customWidth="1"/>
    <col min="15106" max="15106" width="11.42578125" style="261"/>
    <col min="15107" max="15107" width="13.5703125" style="261" customWidth="1"/>
    <col min="15108" max="15108" width="7.5703125" style="261" customWidth="1"/>
    <col min="15109" max="15110" width="11.42578125" style="261"/>
    <col min="15111" max="15111" width="14.7109375" style="261" customWidth="1"/>
    <col min="15112" max="15112" width="11.42578125" style="261"/>
    <col min="15113" max="15113" width="10.42578125" style="261" customWidth="1"/>
    <col min="15114" max="15356" width="11.42578125" style="261"/>
    <col min="15357" max="15357" width="4.140625" style="261" customWidth="1"/>
    <col min="15358" max="15358" width="15.85546875" style="261" customWidth="1"/>
    <col min="15359" max="15359" width="11.42578125" style="261"/>
    <col min="15360" max="15360" width="18.28515625" style="261" customWidth="1"/>
    <col min="15361" max="15361" width="6.85546875" style="261" customWidth="1"/>
    <col min="15362" max="15362" width="11.42578125" style="261"/>
    <col min="15363" max="15363" width="13.5703125" style="261" customWidth="1"/>
    <col min="15364" max="15364" width="7.5703125" style="261" customWidth="1"/>
    <col min="15365" max="15366" width="11.42578125" style="261"/>
    <col min="15367" max="15367" width="14.7109375" style="261" customWidth="1"/>
    <col min="15368" max="15368" width="11.42578125" style="261"/>
    <col min="15369" max="15369" width="10.42578125" style="261" customWidth="1"/>
    <col min="15370" max="15612" width="11.42578125" style="261"/>
    <col min="15613" max="15613" width="4.140625" style="261" customWidth="1"/>
    <col min="15614" max="15614" width="15.85546875" style="261" customWidth="1"/>
    <col min="15615" max="15615" width="11.42578125" style="261"/>
    <col min="15616" max="15616" width="18.28515625" style="261" customWidth="1"/>
    <col min="15617" max="15617" width="6.85546875" style="261" customWidth="1"/>
    <col min="15618" max="15618" width="11.42578125" style="261"/>
    <col min="15619" max="15619" width="13.5703125" style="261" customWidth="1"/>
    <col min="15620" max="15620" width="7.5703125" style="261" customWidth="1"/>
    <col min="15621" max="15622" width="11.42578125" style="261"/>
    <col min="15623" max="15623" width="14.7109375" style="261" customWidth="1"/>
    <col min="15624" max="15624" width="11.42578125" style="261"/>
    <col min="15625" max="15625" width="10.42578125" style="261" customWidth="1"/>
    <col min="15626" max="15868" width="11.42578125" style="261"/>
    <col min="15869" max="15869" width="4.140625" style="261" customWidth="1"/>
    <col min="15870" max="15870" width="15.85546875" style="261" customWidth="1"/>
    <col min="15871" max="15871" width="11.42578125" style="261"/>
    <col min="15872" max="15872" width="18.28515625" style="261" customWidth="1"/>
    <col min="15873" max="15873" width="6.85546875" style="261" customWidth="1"/>
    <col min="15874" max="15874" width="11.42578125" style="261"/>
    <col min="15875" max="15875" width="13.5703125" style="261" customWidth="1"/>
    <col min="15876" max="15876" width="7.5703125" style="261" customWidth="1"/>
    <col min="15877" max="15878" width="11.42578125" style="261"/>
    <col min="15879" max="15879" width="14.7109375" style="261" customWidth="1"/>
    <col min="15880" max="15880" width="11.42578125" style="261"/>
    <col min="15881" max="15881" width="10.42578125" style="261" customWidth="1"/>
    <col min="15882" max="16124" width="11.42578125" style="261"/>
    <col min="16125" max="16125" width="4.140625" style="261" customWidth="1"/>
    <col min="16126" max="16126" width="15.85546875" style="261" customWidth="1"/>
    <col min="16127" max="16127" width="11.42578125" style="261"/>
    <col min="16128" max="16128" width="18.28515625" style="261" customWidth="1"/>
    <col min="16129" max="16129" width="6.85546875" style="261" customWidth="1"/>
    <col min="16130" max="16130" width="11.42578125" style="261"/>
    <col min="16131" max="16131" width="13.5703125" style="261" customWidth="1"/>
    <col min="16132" max="16132" width="7.5703125" style="261" customWidth="1"/>
    <col min="16133" max="16134" width="11.42578125" style="261"/>
    <col min="16135" max="16135" width="14.7109375" style="261" customWidth="1"/>
    <col min="16136" max="16136" width="11.42578125" style="261"/>
    <col min="16137" max="16137" width="10.42578125" style="261" customWidth="1"/>
    <col min="16138" max="16384" width="11.42578125" style="261"/>
  </cols>
  <sheetData>
    <row r="2" spans="1:14" ht="30" customHeight="1" x14ac:dyDescent="0.2">
      <c r="B2" s="386" t="s">
        <v>119</v>
      </c>
      <c r="C2" s="282"/>
      <c r="F2" s="380"/>
      <c r="G2" s="306"/>
      <c r="H2" s="306"/>
      <c r="I2" s="306"/>
      <c r="J2" s="282"/>
      <c r="K2" s="280"/>
      <c r="L2" s="241"/>
      <c r="M2" s="306"/>
    </row>
    <row r="3" spans="1:14" ht="23.25" x14ac:dyDescent="0.35">
      <c r="B3" s="385" t="s">
        <v>68</v>
      </c>
      <c r="C3" s="282"/>
      <c r="F3" s="380"/>
      <c r="G3" s="306"/>
      <c r="H3" s="306"/>
      <c r="I3" s="306"/>
      <c r="J3" s="282"/>
      <c r="K3" s="241"/>
      <c r="L3" s="384"/>
      <c r="M3" s="306"/>
    </row>
    <row r="4" spans="1:14" ht="31.5" customHeight="1" x14ac:dyDescent="0.2">
      <c r="B4" s="382" t="s">
        <v>118</v>
      </c>
      <c r="C4" s="282"/>
      <c r="F4" s="383"/>
      <c r="G4" s="306"/>
      <c r="H4" s="306"/>
      <c r="I4" s="306"/>
      <c r="J4" s="282"/>
      <c r="K4" s="280"/>
      <c r="L4" s="280"/>
      <c r="M4" s="381" t="s">
        <v>117</v>
      </c>
    </row>
    <row r="5" spans="1:14" ht="21.75" customHeight="1" x14ac:dyDescent="0.2">
      <c r="B5" s="382" t="s">
        <v>116</v>
      </c>
      <c r="C5" s="282"/>
      <c r="F5" s="380"/>
      <c r="G5" s="306"/>
      <c r="H5" s="306"/>
      <c r="I5" s="306"/>
      <c r="J5" s="282"/>
      <c r="K5" s="280"/>
      <c r="L5" s="280"/>
      <c r="M5" s="381" t="s">
        <v>115</v>
      </c>
    </row>
    <row r="6" spans="1:14" x14ac:dyDescent="0.2">
      <c r="A6" s="285"/>
      <c r="B6" s="285"/>
      <c r="C6" s="280"/>
      <c r="D6" s="285"/>
      <c r="E6" s="285"/>
      <c r="F6" s="380"/>
      <c r="G6" s="246"/>
      <c r="H6" s="246"/>
      <c r="I6" s="246"/>
      <c r="J6" s="280"/>
      <c r="K6" s="280"/>
      <c r="L6" s="280"/>
      <c r="M6" s="381"/>
    </row>
    <row r="7" spans="1:14" x14ac:dyDescent="0.2">
      <c r="A7" s="285"/>
      <c r="C7" s="280"/>
      <c r="D7" s="285"/>
      <c r="E7" s="285"/>
      <c r="F7" s="380"/>
      <c r="G7" s="246"/>
      <c r="H7" s="246"/>
      <c r="I7" s="246"/>
      <c r="J7" s="280"/>
      <c r="K7" s="285"/>
      <c r="L7" s="363"/>
      <c r="M7" s="255"/>
    </row>
    <row r="8" spans="1:14" x14ac:dyDescent="0.2">
      <c r="A8" s="285"/>
      <c r="C8" s="280"/>
      <c r="D8" s="285"/>
      <c r="E8" s="285"/>
      <c r="F8" s="379"/>
      <c r="G8" s="246"/>
      <c r="H8" s="246"/>
      <c r="I8" s="246"/>
      <c r="J8" s="280"/>
      <c r="K8" s="285"/>
      <c r="L8" s="360" t="s">
        <v>102</v>
      </c>
      <c r="M8" s="359"/>
    </row>
    <row r="9" spans="1:14" ht="20.25" customHeight="1" x14ac:dyDescent="0.3">
      <c r="B9" s="378" t="s">
        <v>114</v>
      </c>
      <c r="C9" s="282"/>
      <c r="F9" s="357"/>
      <c r="G9" s="306"/>
      <c r="H9" s="306"/>
      <c r="I9" s="306"/>
      <c r="J9" s="282"/>
      <c r="K9" s="280"/>
      <c r="L9" s="280"/>
      <c r="M9" s="358" t="s">
        <v>59</v>
      </c>
    </row>
    <row r="10" spans="1:14" x14ac:dyDescent="0.2">
      <c r="B10" s="305" t="s">
        <v>113</v>
      </c>
      <c r="J10" s="282"/>
      <c r="L10" s="281" t="s">
        <v>112</v>
      </c>
      <c r="M10" s="356">
        <v>130.9</v>
      </c>
    </row>
    <row r="11" spans="1:14" ht="15" customHeight="1" x14ac:dyDescent="0.2">
      <c r="B11" s="305" t="s">
        <v>111</v>
      </c>
      <c r="C11" s="282"/>
      <c r="F11" s="357"/>
      <c r="G11" s="306"/>
      <c r="H11" s="306"/>
      <c r="I11" s="306"/>
      <c r="J11" s="282"/>
      <c r="L11" s="280" t="s">
        <v>98</v>
      </c>
      <c r="M11" s="356">
        <v>73.150000000000006</v>
      </c>
    </row>
    <row r="12" spans="1:14" ht="15.75" customHeight="1" x14ac:dyDescent="0.2">
      <c r="B12" s="305" t="s">
        <v>110</v>
      </c>
      <c r="C12" s="282"/>
      <c r="F12" s="357"/>
      <c r="G12" s="306"/>
      <c r="H12" s="306"/>
      <c r="I12" s="306"/>
      <c r="J12" s="306"/>
      <c r="L12" s="280" t="s">
        <v>73</v>
      </c>
      <c r="M12" s="356">
        <v>6.1</v>
      </c>
    </row>
    <row r="13" spans="1:14" x14ac:dyDescent="0.2">
      <c r="B13" s="305" t="s">
        <v>109</v>
      </c>
      <c r="C13" s="282"/>
      <c r="F13" s="357"/>
      <c r="G13" s="306"/>
      <c r="H13" s="306"/>
      <c r="J13" s="306"/>
      <c r="K13" s="282"/>
      <c r="L13" s="280"/>
      <c r="M13" s="306"/>
    </row>
    <row r="14" spans="1:14" ht="21" customHeight="1" x14ac:dyDescent="0.25">
      <c r="B14" s="354" t="s">
        <v>104</v>
      </c>
      <c r="C14" s="280" t="s">
        <v>97</v>
      </c>
      <c r="D14" s="285" t="s">
        <v>108</v>
      </c>
      <c r="F14" s="278">
        <v>0.3</v>
      </c>
      <c r="G14" s="355" t="s">
        <v>85</v>
      </c>
      <c r="H14" s="306"/>
      <c r="I14" s="354" t="s">
        <v>74</v>
      </c>
      <c r="J14" s="306"/>
      <c r="K14" s="353" t="s">
        <v>95</v>
      </c>
      <c r="L14" s="280"/>
      <c r="M14" s="306"/>
    </row>
    <row r="15" spans="1:14" ht="31.5" customHeight="1" x14ac:dyDescent="0.2">
      <c r="B15" s="281" t="s">
        <v>107</v>
      </c>
      <c r="C15" s="282"/>
      <c r="F15" s="351"/>
      <c r="G15" s="306"/>
      <c r="H15" s="306"/>
      <c r="I15" s="350" t="s">
        <v>93</v>
      </c>
      <c r="J15" s="306"/>
      <c r="K15" s="282"/>
      <c r="L15" s="363"/>
      <c r="M15" s="306"/>
    </row>
    <row r="16" spans="1:14" x14ac:dyDescent="0.2">
      <c r="B16" s="347" t="s">
        <v>92</v>
      </c>
      <c r="C16" s="377" t="s">
        <v>104</v>
      </c>
      <c r="D16" s="349"/>
      <c r="E16" s="349"/>
      <c r="F16" s="341" t="s">
        <v>91</v>
      </c>
      <c r="G16" s="348"/>
      <c r="H16" s="306"/>
      <c r="I16" s="347" t="s">
        <v>92</v>
      </c>
      <c r="J16" s="377" t="s">
        <v>74</v>
      </c>
      <c r="K16" s="345"/>
      <c r="L16" s="341" t="s">
        <v>91</v>
      </c>
      <c r="M16" s="348"/>
      <c r="N16" s="348"/>
    </row>
    <row r="17" spans="1:14" x14ac:dyDescent="0.2">
      <c r="B17" s="342"/>
      <c r="C17" s="306" t="s">
        <v>90</v>
      </c>
      <c r="D17" s="246" t="s">
        <v>89</v>
      </c>
      <c r="E17" s="246"/>
      <c r="F17" s="341" t="s">
        <v>87</v>
      </c>
      <c r="G17" s="340" t="s">
        <v>88</v>
      </c>
      <c r="H17" s="306"/>
      <c r="I17" s="339"/>
      <c r="J17" s="306"/>
      <c r="K17" s="282"/>
      <c r="L17" s="341" t="s">
        <v>87</v>
      </c>
      <c r="M17" s="340" t="s">
        <v>88</v>
      </c>
      <c r="N17" s="327" t="s">
        <v>86</v>
      </c>
    </row>
    <row r="18" spans="1:14" x14ac:dyDescent="0.2">
      <c r="A18" s="285"/>
      <c r="B18" s="335" t="s">
        <v>0</v>
      </c>
      <c r="C18" s="334" t="s">
        <v>85</v>
      </c>
      <c r="D18" s="334" t="s">
        <v>85</v>
      </c>
      <c r="E18" s="334"/>
      <c r="F18" s="337" t="s">
        <v>84</v>
      </c>
      <c r="G18" s="336" t="s">
        <v>83</v>
      </c>
      <c r="H18" s="285"/>
      <c r="I18" s="335" t="s">
        <v>82</v>
      </c>
      <c r="J18" s="334" t="s">
        <v>81</v>
      </c>
      <c r="K18" s="334" t="s">
        <v>80</v>
      </c>
      <c r="L18" s="337" t="s">
        <v>79</v>
      </c>
      <c r="M18" s="336" t="s">
        <v>83</v>
      </c>
      <c r="N18" s="317" t="s">
        <v>78</v>
      </c>
    </row>
    <row r="19" spans="1:14" x14ac:dyDescent="0.2">
      <c r="B19" s="329">
        <v>0</v>
      </c>
      <c r="C19" s="306">
        <v>0.01</v>
      </c>
      <c r="D19" s="316">
        <f>0.6*0.5</f>
        <v>0.3</v>
      </c>
      <c r="E19" s="376">
        <f>$C19/$D19*2*$B19</f>
        <v>0</v>
      </c>
      <c r="F19" s="331">
        <f>E19*(1-G$34)</f>
        <v>0</v>
      </c>
      <c r="G19" s="330">
        <f>($M$10-($M$10*$M$8))*F19</f>
        <v>0</v>
      </c>
      <c r="H19" s="306"/>
      <c r="I19" s="329">
        <v>10</v>
      </c>
      <c r="J19" s="292">
        <f>+C19*10000/I19</f>
        <v>10</v>
      </c>
      <c r="K19" s="291">
        <f>(I19+J19)*2*2</f>
        <v>80</v>
      </c>
      <c r="L19" s="331">
        <f>K19/310*B19</f>
        <v>0</v>
      </c>
      <c r="M19" s="330">
        <f>($M$11-($M$11*$M$8))*L19</f>
        <v>0</v>
      </c>
      <c r="N19" s="327">
        <v>20</v>
      </c>
    </row>
    <row r="20" spans="1:14" x14ac:dyDescent="0.2">
      <c r="B20" s="329">
        <v>0</v>
      </c>
      <c r="C20" s="306">
        <v>0.02</v>
      </c>
      <c r="D20" s="316">
        <f>0.6*0.5</f>
        <v>0.3</v>
      </c>
      <c r="E20" s="376">
        <f>$C20/$D20*2*$B20</f>
        <v>0</v>
      </c>
      <c r="F20" s="331">
        <f>E20*(1-G$34)</f>
        <v>0</v>
      </c>
      <c r="G20" s="330">
        <f>($M$10-($M$10*$M$8))*F20</f>
        <v>0</v>
      </c>
      <c r="H20" s="306"/>
      <c r="I20" s="329">
        <v>10</v>
      </c>
      <c r="J20" s="292">
        <f>+C20*10000/I20</f>
        <v>20</v>
      </c>
      <c r="K20" s="291">
        <f>(I20+J20)*2*2</f>
        <v>120</v>
      </c>
      <c r="L20" s="331">
        <f>K20/310*B20</f>
        <v>0</v>
      </c>
      <c r="M20" s="330">
        <f>($M$11-($M$11*$M$8))*L20</f>
        <v>0</v>
      </c>
      <c r="N20" s="327">
        <v>20</v>
      </c>
    </row>
    <row r="21" spans="1:14" x14ac:dyDescent="0.2">
      <c r="B21" s="329">
        <v>0</v>
      </c>
      <c r="C21" s="306">
        <v>0.03</v>
      </c>
      <c r="D21" s="316">
        <f>0.6*0.5</f>
        <v>0.3</v>
      </c>
      <c r="E21" s="376">
        <f>$C21/$D21*2*$B21</f>
        <v>0</v>
      </c>
      <c r="F21" s="331">
        <f>E21*(1-G$34)</f>
        <v>0</v>
      </c>
      <c r="G21" s="330">
        <f>($M$10-($M$10*$M$8))*F21</f>
        <v>0</v>
      </c>
      <c r="H21" s="306"/>
      <c r="I21" s="329">
        <v>12</v>
      </c>
      <c r="J21" s="292">
        <f>+C21*10000/I21</f>
        <v>25</v>
      </c>
      <c r="K21" s="291">
        <f>(I21+J21)*2*2</f>
        <v>148</v>
      </c>
      <c r="L21" s="331">
        <f>K21/310*B21</f>
        <v>0</v>
      </c>
      <c r="M21" s="330">
        <f>($M$11-($M$11*$M$8))*L21</f>
        <v>0</v>
      </c>
      <c r="N21" s="327">
        <v>25</v>
      </c>
    </row>
    <row r="22" spans="1:14" x14ac:dyDescent="0.2">
      <c r="B22" s="329">
        <v>0</v>
      </c>
      <c r="C22" s="306">
        <v>0.04</v>
      </c>
      <c r="D22" s="316">
        <f>0.6*0.5</f>
        <v>0.3</v>
      </c>
      <c r="E22" s="376">
        <f>$C22/$D22*2*$B22</f>
        <v>0</v>
      </c>
      <c r="F22" s="331">
        <f>E22*(1-G$34)</f>
        <v>0</v>
      </c>
      <c r="G22" s="330">
        <f>($M$10-($M$10*$M$8))*F22</f>
        <v>0</v>
      </c>
      <c r="H22" s="306"/>
      <c r="I22" s="329">
        <v>15</v>
      </c>
      <c r="J22" s="292">
        <f>+C22*10000/I22</f>
        <v>26.666666666666668</v>
      </c>
      <c r="K22" s="291">
        <f>(I22+J22)*2*2</f>
        <v>166.66666666666669</v>
      </c>
      <c r="L22" s="331">
        <f>K22/310*B22</f>
        <v>0</v>
      </c>
      <c r="M22" s="330">
        <f>($M$11-($M$11*$M$8))*L22</f>
        <v>0</v>
      </c>
      <c r="N22" s="327">
        <v>25</v>
      </c>
    </row>
    <row r="23" spans="1:14" x14ac:dyDescent="0.2">
      <c r="B23" s="329">
        <v>0</v>
      </c>
      <c r="C23" s="306">
        <v>0.05</v>
      </c>
      <c r="D23" s="316">
        <f>0.6*0.5</f>
        <v>0.3</v>
      </c>
      <c r="E23" s="376">
        <f>$C23/$D23*2*$B23</f>
        <v>0</v>
      </c>
      <c r="F23" s="331">
        <f>E23*(1-G$34)</f>
        <v>0</v>
      </c>
      <c r="G23" s="330">
        <f>($M$10-($M$10*$M$8))*F23</f>
        <v>0</v>
      </c>
      <c r="H23" s="306"/>
      <c r="I23" s="329">
        <v>15</v>
      </c>
      <c r="J23" s="292">
        <f>+C23*10000/I23</f>
        <v>33.333333333333336</v>
      </c>
      <c r="K23" s="291">
        <f>(I23+J23)*2*2</f>
        <v>193.33333333333334</v>
      </c>
      <c r="L23" s="331">
        <f>K23/310*B23</f>
        <v>0</v>
      </c>
      <c r="M23" s="330">
        <f>($M$11-($M$11*$M$8))*L23</f>
        <v>0</v>
      </c>
      <c r="N23" s="327">
        <v>25</v>
      </c>
    </row>
    <row r="24" spans="1:14" x14ac:dyDescent="0.2">
      <c r="B24" s="329">
        <v>0</v>
      </c>
      <c r="C24" s="306">
        <v>0.06</v>
      </c>
      <c r="D24" s="316">
        <f>0.6*0.5</f>
        <v>0.3</v>
      </c>
      <c r="E24" s="376">
        <f>$C24/$D24*2*$B24</f>
        <v>0</v>
      </c>
      <c r="F24" s="331">
        <f>E24*(1-G$34)</f>
        <v>0</v>
      </c>
      <c r="G24" s="330">
        <f>($M$10-($M$10*$M$8))*F24</f>
        <v>0</v>
      </c>
      <c r="H24" s="306"/>
      <c r="I24" s="329">
        <v>15</v>
      </c>
      <c r="J24" s="292">
        <f>+C24*10000/I24</f>
        <v>40</v>
      </c>
      <c r="K24" s="291">
        <f>(I24+J24)*2*2</f>
        <v>220</v>
      </c>
      <c r="L24" s="331">
        <f>K24/310*B24</f>
        <v>0</v>
      </c>
      <c r="M24" s="330">
        <f>($M$11-($M$11*$M$8))*L24</f>
        <v>0</v>
      </c>
      <c r="N24" s="327">
        <v>30</v>
      </c>
    </row>
    <row r="25" spans="1:14" x14ac:dyDescent="0.2">
      <c r="B25" s="329">
        <v>0</v>
      </c>
      <c r="C25" s="306">
        <v>7.0000000000000007E-2</v>
      </c>
      <c r="D25" s="316">
        <f>0.6*0.5</f>
        <v>0.3</v>
      </c>
      <c r="E25" s="376">
        <f>$C25/$D25*2*$B25</f>
        <v>0</v>
      </c>
      <c r="F25" s="331">
        <f>E25*(1-G$34)</f>
        <v>0</v>
      </c>
      <c r="G25" s="330">
        <f>($M$10-($M$10*$M$8))*F25</f>
        <v>0</v>
      </c>
      <c r="H25" s="306"/>
      <c r="I25" s="329">
        <v>17</v>
      </c>
      <c r="J25" s="292">
        <f>+C25*10000/I25</f>
        <v>41.176470588235304</v>
      </c>
      <c r="K25" s="291">
        <f>(I25+J25)*2*2</f>
        <v>232.70588235294122</v>
      </c>
      <c r="L25" s="331">
        <f>K25/310*B25</f>
        <v>0</v>
      </c>
      <c r="M25" s="330">
        <f>($M$11-($M$11*$M$8))*L25</f>
        <v>0</v>
      </c>
      <c r="N25" s="327">
        <v>30</v>
      </c>
    </row>
    <row r="26" spans="1:14" x14ac:dyDescent="0.2">
      <c r="B26" s="329">
        <v>0</v>
      </c>
      <c r="C26" s="306">
        <v>0.08</v>
      </c>
      <c r="D26" s="316">
        <f>0.6*0.5</f>
        <v>0.3</v>
      </c>
      <c r="E26" s="376">
        <f>$C26/$D26*2*$B26</f>
        <v>0</v>
      </c>
      <c r="F26" s="331">
        <f>E26*(1-G$34)</f>
        <v>0</v>
      </c>
      <c r="G26" s="330">
        <f>($M$10-($M$10*$M$8))*F26</f>
        <v>0</v>
      </c>
      <c r="H26" s="306"/>
      <c r="I26" s="329">
        <v>17</v>
      </c>
      <c r="J26" s="292">
        <f>+C26*10000/I26</f>
        <v>47.058823529411768</v>
      </c>
      <c r="K26" s="291">
        <f>(I26+J26)*2*2</f>
        <v>256.23529411764707</v>
      </c>
      <c r="L26" s="331">
        <f>K26/310*B26</f>
        <v>0</v>
      </c>
      <c r="M26" s="330">
        <f>($M$11-($M$11*$M$8))*L26</f>
        <v>0</v>
      </c>
      <c r="N26" s="327">
        <v>30</v>
      </c>
    </row>
    <row r="27" spans="1:14" x14ac:dyDescent="0.2">
      <c r="B27" s="329">
        <v>0</v>
      </c>
      <c r="C27" s="306">
        <v>0.09</v>
      </c>
      <c r="D27" s="316">
        <f>0.6*0.5</f>
        <v>0.3</v>
      </c>
      <c r="E27" s="376">
        <f>$C27/$D27*2*$B27</f>
        <v>0</v>
      </c>
      <c r="F27" s="331">
        <f>E27*(1-G$34)</f>
        <v>0</v>
      </c>
      <c r="G27" s="330">
        <f>($M$10-($M$10*$M$8))*F27</f>
        <v>0</v>
      </c>
      <c r="H27" s="306"/>
      <c r="I27" s="329">
        <v>18</v>
      </c>
      <c r="J27" s="292">
        <f>+C27*10000/I27</f>
        <v>50</v>
      </c>
      <c r="K27" s="291">
        <f>(I27+J27)*2*2</f>
        <v>272</v>
      </c>
      <c r="L27" s="331">
        <f>K27/310*B27</f>
        <v>0</v>
      </c>
      <c r="M27" s="330">
        <f>($M$11-($M$11*$M$8))*L27</f>
        <v>0</v>
      </c>
      <c r="N27" s="327">
        <v>30</v>
      </c>
    </row>
    <row r="28" spans="1:14" x14ac:dyDescent="0.2">
      <c r="B28" s="329">
        <v>0</v>
      </c>
      <c r="C28" s="306">
        <v>0.1</v>
      </c>
      <c r="D28" s="316">
        <f>0.6*0.5</f>
        <v>0.3</v>
      </c>
      <c r="E28" s="376">
        <f>$C28/$D28*2*$B28</f>
        <v>0</v>
      </c>
      <c r="F28" s="331">
        <f>E28*(1-G$34)</f>
        <v>0</v>
      </c>
      <c r="G28" s="330">
        <f>($M$10-($M$10*$M$8))*F28</f>
        <v>0</v>
      </c>
      <c r="H28" s="306"/>
      <c r="I28" s="329">
        <v>20</v>
      </c>
      <c r="J28" s="292">
        <f>+C28*10000/I28</f>
        <v>50</v>
      </c>
      <c r="K28" s="291">
        <f>(I28+J28)*2*2</f>
        <v>280</v>
      </c>
      <c r="L28" s="331">
        <f>K28/310*B28</f>
        <v>0</v>
      </c>
      <c r="M28" s="330">
        <f>($M$11-($M$11*$M$8))*L28</f>
        <v>0</v>
      </c>
      <c r="N28" s="327">
        <v>30</v>
      </c>
    </row>
    <row r="29" spans="1:14" x14ac:dyDescent="0.2">
      <c r="B29" s="329">
        <v>0</v>
      </c>
      <c r="C29" s="306">
        <v>0.2</v>
      </c>
      <c r="D29" s="316">
        <f>0.6*0.5</f>
        <v>0.3</v>
      </c>
      <c r="E29" s="376">
        <f>$C29/$D29*2*$B29</f>
        <v>0</v>
      </c>
      <c r="F29" s="331">
        <f>E29*(1-G$34)</f>
        <v>0</v>
      </c>
      <c r="G29" s="330">
        <f>($M$10-($M$10*$M$8))*F29</f>
        <v>0</v>
      </c>
      <c r="H29" s="306"/>
      <c r="I29" s="329">
        <v>30</v>
      </c>
      <c r="J29" s="292">
        <f>+C29*10000/I29</f>
        <v>66.666666666666671</v>
      </c>
      <c r="K29" s="291">
        <f>(I29+J29)*2*2</f>
        <v>386.66666666666669</v>
      </c>
      <c r="L29" s="331">
        <f>K29/310*B29</f>
        <v>0</v>
      </c>
      <c r="M29" s="330">
        <f>($M$11-($M$11*$M$8))*L29</f>
        <v>0</v>
      </c>
      <c r="N29" s="327">
        <v>40</v>
      </c>
    </row>
    <row r="30" spans="1:14" x14ac:dyDescent="0.2">
      <c r="B30" s="329">
        <v>0</v>
      </c>
      <c r="C30" s="306">
        <v>0.3</v>
      </c>
      <c r="D30" s="316">
        <f>0.6*0.5</f>
        <v>0.3</v>
      </c>
      <c r="E30" s="376">
        <f>$C30/$D30*2*$B30</f>
        <v>0</v>
      </c>
      <c r="F30" s="331">
        <f>E30*(1-G$34)</f>
        <v>0</v>
      </c>
      <c r="G30" s="330">
        <f>($M$10-($M$10*$M$8))*F30</f>
        <v>0</v>
      </c>
      <c r="H30" s="306"/>
      <c r="I30" s="329">
        <v>40</v>
      </c>
      <c r="J30" s="292">
        <f>+C30*10000/I30</f>
        <v>75</v>
      </c>
      <c r="K30" s="291">
        <f>(I30+J30)*2*2</f>
        <v>460</v>
      </c>
      <c r="L30" s="331">
        <f>K30/310*B30</f>
        <v>0</v>
      </c>
      <c r="M30" s="330">
        <f>($M$11-($M$11*$M$8))*L30</f>
        <v>0</v>
      </c>
      <c r="N30" s="327">
        <v>60</v>
      </c>
    </row>
    <row r="31" spans="1:14" x14ac:dyDescent="0.2">
      <c r="B31" s="329">
        <v>0</v>
      </c>
      <c r="C31" s="306">
        <v>0.4</v>
      </c>
      <c r="D31" s="316">
        <f>0.6*0.5</f>
        <v>0.3</v>
      </c>
      <c r="E31" s="376">
        <f>$C31/$D31*2*$B31</f>
        <v>0</v>
      </c>
      <c r="F31" s="331">
        <f>E31*(1-G$34)</f>
        <v>0</v>
      </c>
      <c r="G31" s="330">
        <f>($M$10-($M$10*$M$8))*F31</f>
        <v>0</v>
      </c>
      <c r="H31" s="306"/>
      <c r="I31" s="329">
        <v>45</v>
      </c>
      <c r="J31" s="292">
        <f>+C31*10000/I31</f>
        <v>88.888888888888886</v>
      </c>
      <c r="K31" s="291">
        <f>(I31+J31)*2*2</f>
        <v>535.55555555555554</v>
      </c>
      <c r="L31" s="331">
        <f>K31/310*B31</f>
        <v>0</v>
      </c>
      <c r="M31" s="330">
        <f>($M$11-($M$11*$M$8))*L31</f>
        <v>0</v>
      </c>
      <c r="N31" s="327">
        <v>75</v>
      </c>
    </row>
    <row r="32" spans="1:14" x14ac:dyDescent="0.2">
      <c r="B32" s="321">
        <v>0</v>
      </c>
      <c r="C32" s="326">
        <v>0.5</v>
      </c>
      <c r="D32" s="325">
        <f>0.6*0.5</f>
        <v>0.3</v>
      </c>
      <c r="E32" s="375">
        <f>$C32/$D32*2*$B32</f>
        <v>0</v>
      </c>
      <c r="F32" s="323">
        <f>E32*(1-G$34)</f>
        <v>0</v>
      </c>
      <c r="G32" s="322">
        <f>($M$10-($M$10*$M$8))*F32</f>
        <v>0</v>
      </c>
      <c r="I32" s="321">
        <v>50</v>
      </c>
      <c r="J32" s="320">
        <f>+C32*10000/I32</f>
        <v>100</v>
      </c>
      <c r="K32" s="319">
        <f>(I32+J32)*2*2</f>
        <v>600</v>
      </c>
      <c r="L32" s="323">
        <f>K32/310*B32</f>
        <v>0</v>
      </c>
      <c r="M32" s="322">
        <f>($M$11-($M$11*$M$8))*L32</f>
        <v>0</v>
      </c>
      <c r="N32" s="317">
        <v>90</v>
      </c>
    </row>
    <row r="33" spans="1:13" x14ac:dyDescent="0.2">
      <c r="A33" s="285"/>
      <c r="B33" s="281"/>
      <c r="C33" s="280"/>
      <c r="D33" s="280"/>
      <c r="E33" s="280"/>
      <c r="F33" s="279"/>
      <c r="G33" s="278"/>
      <c r="K33" s="285"/>
      <c r="L33" s="282"/>
      <c r="M33" s="246"/>
    </row>
    <row r="34" spans="1:13" x14ac:dyDescent="0.2">
      <c r="A34" s="285"/>
      <c r="B34" s="281" t="s">
        <v>106</v>
      </c>
      <c r="C34" s="280"/>
      <c r="D34" s="280"/>
      <c r="E34" s="280"/>
      <c r="F34" s="287"/>
      <c r="G34" s="311">
        <v>0</v>
      </c>
      <c r="K34" s="285"/>
      <c r="L34" s="282"/>
      <c r="M34" s="246"/>
    </row>
    <row r="35" spans="1:13" ht="15" customHeight="1" x14ac:dyDescent="0.2">
      <c r="A35" s="285"/>
      <c r="B35" s="305" t="s">
        <v>104</v>
      </c>
      <c r="C35" s="309"/>
      <c r="D35" s="314">
        <f>SUM(F19:F32)</f>
        <v>0</v>
      </c>
      <c r="E35" s="309" t="s">
        <v>72</v>
      </c>
      <c r="F35" s="308">
        <f>($M$10-($M$10*$M$8))*D35</f>
        <v>0</v>
      </c>
      <c r="G35" s="301" t="s">
        <v>70</v>
      </c>
      <c r="K35" s="285"/>
      <c r="L35" s="282"/>
      <c r="M35" s="246"/>
    </row>
    <row r="36" spans="1:13" x14ac:dyDescent="0.2">
      <c r="A36" s="285"/>
      <c r="B36" s="305" t="s">
        <v>74</v>
      </c>
      <c r="C36" s="309"/>
      <c r="D36" s="314">
        <f>SUM(L19:L32)</f>
        <v>0</v>
      </c>
      <c r="E36" s="309" t="s">
        <v>72</v>
      </c>
      <c r="F36" s="308">
        <f>($M$11-($M$11*$M$8))*D36</f>
        <v>0</v>
      </c>
      <c r="G36" s="301" t="s">
        <v>70</v>
      </c>
      <c r="K36" s="285"/>
      <c r="L36" s="282"/>
      <c r="M36" s="246"/>
    </row>
    <row r="37" spans="1:13" x14ac:dyDescent="0.2">
      <c r="A37" s="285"/>
      <c r="B37" s="305" t="s">
        <v>73</v>
      </c>
      <c r="C37" s="309"/>
      <c r="D37" s="374">
        <f>SUM(B19:B32)</f>
        <v>0</v>
      </c>
      <c r="E37" s="309" t="s">
        <v>72</v>
      </c>
      <c r="F37" s="302">
        <f>($M$12-($M$12*$M$8))*D37</f>
        <v>0</v>
      </c>
      <c r="G37" s="301" t="s">
        <v>70</v>
      </c>
      <c r="K37" s="285"/>
      <c r="L37" s="282"/>
      <c r="M37" s="246"/>
    </row>
    <row r="38" spans="1:13" ht="13.5" thickBot="1" x14ac:dyDescent="0.25">
      <c r="A38" s="285"/>
      <c r="B38" s="300" t="s">
        <v>71</v>
      </c>
      <c r="C38" s="372"/>
      <c r="D38" s="372"/>
      <c r="E38" s="372"/>
      <c r="F38" s="298">
        <f>SUM(F35:F37)</f>
        <v>0</v>
      </c>
      <c r="G38" s="297" t="s">
        <v>70</v>
      </c>
      <c r="H38" s="312"/>
      <c r="K38" s="285"/>
      <c r="L38" s="282"/>
      <c r="M38" s="246"/>
    </row>
    <row r="39" spans="1:13" ht="13.5" thickTop="1" x14ac:dyDescent="0.2">
      <c r="A39" s="285"/>
      <c r="B39" s="281"/>
      <c r="C39" s="280"/>
      <c r="D39" s="280"/>
      <c r="E39" s="280"/>
      <c r="F39" s="279"/>
      <c r="G39" s="278"/>
      <c r="K39" s="285"/>
      <c r="L39" s="282"/>
      <c r="M39" s="246"/>
    </row>
    <row r="40" spans="1:13" x14ac:dyDescent="0.2">
      <c r="A40" s="285"/>
      <c r="B40" s="281" t="s">
        <v>105</v>
      </c>
      <c r="C40" s="280"/>
      <c r="D40" s="280"/>
      <c r="E40" s="280"/>
      <c r="F40" s="287"/>
      <c r="G40" s="311">
        <v>0</v>
      </c>
      <c r="K40" s="285"/>
      <c r="L40" s="282"/>
      <c r="M40" s="246"/>
    </row>
    <row r="41" spans="1:13" x14ac:dyDescent="0.2">
      <c r="A41" s="285"/>
      <c r="B41" s="305" t="s">
        <v>104</v>
      </c>
      <c r="C41" s="309"/>
      <c r="D41" s="310">
        <f>ROUNDUP(SUM(F19:F32),0)</f>
        <v>0</v>
      </c>
      <c r="E41" s="309" t="s">
        <v>72</v>
      </c>
      <c r="F41" s="308">
        <f>($M$10-($M$10*$M$8))*D41</f>
        <v>0</v>
      </c>
      <c r="G41" s="301" t="s">
        <v>70</v>
      </c>
      <c r="K41" s="285"/>
      <c r="L41" s="282"/>
      <c r="M41" s="246"/>
    </row>
    <row r="42" spans="1:13" x14ac:dyDescent="0.2">
      <c r="A42" s="285"/>
      <c r="B42" s="305" t="s">
        <v>74</v>
      </c>
      <c r="C42" s="309"/>
      <c r="D42" s="310">
        <f>ROUNDUP(SUM(L19:L32),0)</f>
        <v>0</v>
      </c>
      <c r="E42" s="309" t="s">
        <v>72</v>
      </c>
      <c r="F42" s="308">
        <f>($M$11-($M$11*$M$8))*D42</f>
        <v>0</v>
      </c>
      <c r="G42" s="301" t="s">
        <v>70</v>
      </c>
      <c r="K42" s="285"/>
      <c r="L42" s="282"/>
      <c r="M42" s="246"/>
    </row>
    <row r="43" spans="1:13" x14ac:dyDescent="0.2">
      <c r="A43" s="285"/>
      <c r="B43" s="305" t="s">
        <v>73</v>
      </c>
      <c r="C43" s="309"/>
      <c r="D43" s="373">
        <f>D37</f>
        <v>0</v>
      </c>
      <c r="E43" s="309" t="s">
        <v>72</v>
      </c>
      <c r="F43" s="302">
        <f>($M$12-($M$12*$M$8))*D43</f>
        <v>0</v>
      </c>
      <c r="G43" s="301" t="s">
        <v>70</v>
      </c>
      <c r="K43" s="285"/>
      <c r="L43" s="282"/>
      <c r="M43" s="246"/>
    </row>
    <row r="44" spans="1:13" ht="13.5" thickBot="1" x14ac:dyDescent="0.25">
      <c r="A44" s="285"/>
      <c r="B44" s="300" t="s">
        <v>71</v>
      </c>
      <c r="C44" s="372"/>
      <c r="D44" s="372"/>
      <c r="E44" s="372"/>
      <c r="F44" s="298">
        <f>SUM(F41:F43)</f>
        <v>0</v>
      </c>
      <c r="G44" s="297" t="s">
        <v>70</v>
      </c>
      <c r="H44" s="312"/>
      <c r="K44" s="285"/>
      <c r="L44" s="282"/>
      <c r="M44" s="246"/>
    </row>
    <row r="45" spans="1:13" ht="29.25" customHeight="1" thickTop="1" thickBot="1" x14ac:dyDescent="0.25">
      <c r="B45" s="371"/>
      <c r="C45" s="371"/>
      <c r="D45" s="370"/>
      <c r="E45" s="370"/>
      <c r="F45" s="369"/>
      <c r="G45" s="364"/>
      <c r="H45" s="364"/>
      <c r="I45" s="368"/>
      <c r="J45" s="367"/>
      <c r="K45" s="366"/>
      <c r="L45" s="365"/>
      <c r="M45" s="364"/>
    </row>
    <row r="46" spans="1:13" ht="12.75" customHeight="1" x14ac:dyDescent="0.2">
      <c r="B46" s="282"/>
      <c r="C46" s="282"/>
      <c r="F46" s="362"/>
      <c r="G46" s="306"/>
      <c r="H46" s="306"/>
      <c r="I46" s="316"/>
      <c r="J46" s="361"/>
      <c r="K46" s="356"/>
      <c r="L46" s="241"/>
      <c r="M46" s="306"/>
    </row>
    <row r="47" spans="1:13" ht="12.75" customHeight="1" x14ac:dyDescent="0.2">
      <c r="B47" s="282"/>
      <c r="C47" s="282"/>
      <c r="F47" s="362"/>
      <c r="G47" s="306"/>
      <c r="H47" s="306"/>
      <c r="I47" s="316"/>
      <c r="J47" s="361"/>
      <c r="K47" s="356"/>
      <c r="L47" s="363"/>
      <c r="M47" s="255" t="s">
        <v>103</v>
      </c>
    </row>
    <row r="48" spans="1:13" ht="12.75" customHeight="1" x14ac:dyDescent="0.2">
      <c r="B48" s="282"/>
      <c r="C48" s="282"/>
      <c r="F48" s="362"/>
      <c r="G48" s="306"/>
      <c r="H48" s="306"/>
      <c r="I48" s="316"/>
      <c r="J48" s="361"/>
      <c r="K48" s="356"/>
      <c r="L48" s="360" t="s">
        <v>102</v>
      </c>
      <c r="M48" s="359"/>
    </row>
    <row r="49" spans="2:13" ht="12.75" customHeight="1" x14ac:dyDescent="0.2">
      <c r="L49" s="280"/>
      <c r="M49" s="358" t="s">
        <v>59</v>
      </c>
    </row>
    <row r="50" spans="2:13" ht="12.75" customHeight="1" x14ac:dyDescent="0.2">
      <c r="B50" s="305" t="s">
        <v>101</v>
      </c>
      <c r="C50" s="282"/>
      <c r="F50" s="357"/>
      <c r="G50" s="306"/>
      <c r="H50" s="306"/>
      <c r="I50" s="306"/>
      <c r="J50" s="282"/>
      <c r="K50" s="280"/>
      <c r="L50" s="281" t="s">
        <v>100</v>
      </c>
      <c r="M50" s="356">
        <v>183.7</v>
      </c>
    </row>
    <row r="51" spans="2:13" ht="12.75" customHeight="1" x14ac:dyDescent="0.2">
      <c r="B51" s="305" t="s">
        <v>99</v>
      </c>
      <c r="C51" s="282"/>
      <c r="F51" s="357"/>
      <c r="G51" s="306"/>
      <c r="H51" s="306"/>
      <c r="I51" s="306"/>
      <c r="J51" s="306"/>
      <c r="K51" s="280"/>
      <c r="L51" s="280" t="s">
        <v>98</v>
      </c>
      <c r="M51" s="356">
        <v>73.150000000000006</v>
      </c>
    </row>
    <row r="52" spans="2:13" ht="12.75" customHeight="1" x14ac:dyDescent="0.2">
      <c r="B52" s="305"/>
      <c r="C52" s="282"/>
      <c r="F52" s="357"/>
      <c r="G52" s="306"/>
      <c r="H52" s="306"/>
      <c r="I52" s="306"/>
      <c r="J52" s="306"/>
      <c r="K52" s="280"/>
      <c r="L52" s="280" t="s">
        <v>73</v>
      </c>
      <c r="M52" s="356">
        <v>6.1</v>
      </c>
    </row>
    <row r="53" spans="2:13" ht="18" x14ac:dyDescent="0.25">
      <c r="B53" s="354" t="s">
        <v>75</v>
      </c>
      <c r="C53" s="280" t="s">
        <v>97</v>
      </c>
      <c r="D53" s="285" t="s">
        <v>96</v>
      </c>
      <c r="F53" s="278">
        <v>0.3</v>
      </c>
      <c r="G53" s="355" t="s">
        <v>85</v>
      </c>
      <c r="H53" s="306"/>
      <c r="I53" s="354" t="s">
        <v>74</v>
      </c>
      <c r="J53" s="306"/>
      <c r="K53" s="353" t="s">
        <v>95</v>
      </c>
    </row>
    <row r="54" spans="2:13" x14ac:dyDescent="0.2">
      <c r="C54" s="282"/>
      <c r="F54" s="352"/>
      <c r="G54" s="306"/>
      <c r="H54" s="306"/>
      <c r="J54" s="306"/>
      <c r="K54" s="282"/>
      <c r="L54" s="280"/>
      <c r="M54" s="306"/>
    </row>
    <row r="55" spans="2:13" x14ac:dyDescent="0.2">
      <c r="B55" s="281" t="s">
        <v>94</v>
      </c>
      <c r="C55" s="282"/>
      <c r="F55" s="351"/>
      <c r="G55" s="306"/>
      <c r="H55" s="306"/>
      <c r="I55" s="350" t="s">
        <v>93</v>
      </c>
      <c r="J55" s="306"/>
      <c r="K55" s="282"/>
      <c r="L55" s="280"/>
      <c r="M55" s="306"/>
    </row>
    <row r="56" spans="2:13" x14ac:dyDescent="0.2">
      <c r="B56" s="347" t="s">
        <v>92</v>
      </c>
      <c r="C56" s="346" t="s">
        <v>75</v>
      </c>
      <c r="D56" s="349"/>
      <c r="E56" s="349"/>
      <c r="F56" s="341" t="s">
        <v>91</v>
      </c>
      <c r="G56" s="348"/>
      <c r="H56" s="306"/>
      <c r="I56" s="347" t="s">
        <v>92</v>
      </c>
      <c r="J56" s="346" t="s">
        <v>74</v>
      </c>
      <c r="K56" s="345"/>
      <c r="L56" s="344" t="s">
        <v>91</v>
      </c>
      <c r="M56" s="343"/>
    </row>
    <row r="57" spans="2:13" x14ac:dyDescent="0.2">
      <c r="B57" s="342"/>
      <c r="C57" s="306" t="s">
        <v>90</v>
      </c>
      <c r="D57" s="246" t="s">
        <v>89</v>
      </c>
      <c r="E57" s="246"/>
      <c r="F57" s="341" t="s">
        <v>87</v>
      </c>
      <c r="G57" s="340" t="s">
        <v>88</v>
      </c>
      <c r="H57" s="306"/>
      <c r="I57" s="339"/>
      <c r="J57" s="306"/>
      <c r="K57" s="282"/>
      <c r="L57" s="246" t="s">
        <v>87</v>
      </c>
      <c r="M57" s="338" t="s">
        <v>86</v>
      </c>
    </row>
    <row r="58" spans="2:13" x14ac:dyDescent="0.2">
      <c r="B58" s="335" t="s">
        <v>0</v>
      </c>
      <c r="C58" s="334" t="s">
        <v>85</v>
      </c>
      <c r="D58" s="334" t="s">
        <v>85</v>
      </c>
      <c r="E58" s="334"/>
      <c r="F58" s="337" t="s">
        <v>84</v>
      </c>
      <c r="G58" s="336" t="s">
        <v>83</v>
      </c>
      <c r="H58" s="285"/>
      <c r="I58" s="335" t="s">
        <v>82</v>
      </c>
      <c r="J58" s="334" t="s">
        <v>81</v>
      </c>
      <c r="K58" s="334" t="s">
        <v>80</v>
      </c>
      <c r="L58" s="334" t="s">
        <v>79</v>
      </c>
      <c r="M58" s="333" t="s">
        <v>78</v>
      </c>
    </row>
    <row r="59" spans="2:13" x14ac:dyDescent="0.2">
      <c r="B59" s="329">
        <v>0</v>
      </c>
      <c r="C59" s="306">
        <v>0.01</v>
      </c>
      <c r="D59" s="316">
        <f>0.6*0.5</f>
        <v>0.3</v>
      </c>
      <c r="E59" s="332">
        <f>C59/D59*B59</f>
        <v>0</v>
      </c>
      <c r="F59" s="331">
        <f>E59*(1-$G$74)</f>
        <v>0</v>
      </c>
      <c r="G59" s="330">
        <f>($M$10-($M$10*$M$7))*F59</f>
        <v>0</v>
      </c>
      <c r="H59" s="306"/>
      <c r="I59" s="329">
        <v>10</v>
      </c>
      <c r="J59" s="292">
        <f>C59*10000/I59</f>
        <v>10</v>
      </c>
      <c r="K59" s="291">
        <f>(I59+J59)*2*2</f>
        <v>80</v>
      </c>
      <c r="L59" s="328">
        <f>K59/310*B59</f>
        <v>0</v>
      </c>
      <c r="M59" s="327">
        <v>20</v>
      </c>
    </row>
    <row r="60" spans="2:13" x14ac:dyDescent="0.2">
      <c r="B60" s="329">
        <v>0</v>
      </c>
      <c r="C60" s="306">
        <v>0.02</v>
      </c>
      <c r="D60" s="316">
        <f>0.6*0.5</f>
        <v>0.3</v>
      </c>
      <c r="E60" s="332">
        <f>C60/D60*B60</f>
        <v>0</v>
      </c>
      <c r="F60" s="331">
        <f>E60*(1-$G$74)</f>
        <v>0</v>
      </c>
      <c r="G60" s="330">
        <f>($M$10-($M$10*$M$7))*F60</f>
        <v>0</v>
      </c>
      <c r="H60" s="306"/>
      <c r="I60" s="329">
        <v>10</v>
      </c>
      <c r="J60" s="292">
        <f>C60*10000/I60</f>
        <v>20</v>
      </c>
      <c r="K60" s="291">
        <f>(I60+J60)*2*2</f>
        <v>120</v>
      </c>
      <c r="L60" s="328">
        <f>K60/310*B60</f>
        <v>0</v>
      </c>
      <c r="M60" s="327">
        <v>20</v>
      </c>
    </row>
    <row r="61" spans="2:13" x14ac:dyDescent="0.2">
      <c r="B61" s="329">
        <v>0</v>
      </c>
      <c r="C61" s="306">
        <v>0.03</v>
      </c>
      <c r="D61" s="316">
        <f>0.6*0.5</f>
        <v>0.3</v>
      </c>
      <c r="E61" s="332">
        <f>C61/D61*B61</f>
        <v>0</v>
      </c>
      <c r="F61" s="331">
        <f>E61*(1-$G$74)</f>
        <v>0</v>
      </c>
      <c r="G61" s="330">
        <f>($M$10-($M$10*$M$7))*F61</f>
        <v>0</v>
      </c>
      <c r="H61" s="306"/>
      <c r="I61" s="329">
        <v>12</v>
      </c>
      <c r="J61" s="292">
        <f>C61*10000/I61</f>
        <v>25</v>
      </c>
      <c r="K61" s="291">
        <f>(I61+J61)*2*2</f>
        <v>148</v>
      </c>
      <c r="L61" s="328">
        <f>K61/310*B61</f>
        <v>0</v>
      </c>
      <c r="M61" s="327">
        <v>25</v>
      </c>
    </row>
    <row r="62" spans="2:13" x14ac:dyDescent="0.2">
      <c r="B62" s="329">
        <v>0</v>
      </c>
      <c r="C62" s="306">
        <v>0.04</v>
      </c>
      <c r="D62" s="316">
        <f>0.6*0.5</f>
        <v>0.3</v>
      </c>
      <c r="E62" s="332">
        <f>C62/D62*B62</f>
        <v>0</v>
      </c>
      <c r="F62" s="331">
        <f>E62*(1-$G$74)</f>
        <v>0</v>
      </c>
      <c r="G62" s="330">
        <f>($M$10-($M$10*$M$7))*F62</f>
        <v>0</v>
      </c>
      <c r="H62" s="306"/>
      <c r="I62" s="329">
        <v>15</v>
      </c>
      <c r="J62" s="292">
        <f>C62*10000/I62</f>
        <v>26.666666666666668</v>
      </c>
      <c r="K62" s="291">
        <f>(I62+J62)*2*2</f>
        <v>166.66666666666669</v>
      </c>
      <c r="L62" s="328">
        <f>K62/310*B62</f>
        <v>0</v>
      </c>
      <c r="M62" s="327">
        <v>25</v>
      </c>
    </row>
    <row r="63" spans="2:13" x14ac:dyDescent="0.2">
      <c r="B63" s="329">
        <v>0</v>
      </c>
      <c r="C63" s="306">
        <v>0.05</v>
      </c>
      <c r="D63" s="316">
        <f>0.6*0.5</f>
        <v>0.3</v>
      </c>
      <c r="E63" s="332">
        <f>C63/D63*B63</f>
        <v>0</v>
      </c>
      <c r="F63" s="331">
        <f>E63*(1-$G$74)</f>
        <v>0</v>
      </c>
      <c r="G63" s="330">
        <f>($M$10-($M$10*$M$7))*F63</f>
        <v>0</v>
      </c>
      <c r="H63" s="306"/>
      <c r="I63" s="329">
        <v>15</v>
      </c>
      <c r="J63" s="292">
        <f>C63*10000/I63</f>
        <v>33.333333333333336</v>
      </c>
      <c r="K63" s="291">
        <f>(I63+J63)*2*2</f>
        <v>193.33333333333334</v>
      </c>
      <c r="L63" s="328">
        <f>K63/310*B63</f>
        <v>0</v>
      </c>
      <c r="M63" s="327">
        <v>25</v>
      </c>
    </row>
    <row r="64" spans="2:13" x14ac:dyDescent="0.2">
      <c r="B64" s="329">
        <v>0</v>
      </c>
      <c r="C64" s="306">
        <v>0.06</v>
      </c>
      <c r="D64" s="316">
        <f>0.6*0.5</f>
        <v>0.3</v>
      </c>
      <c r="E64" s="332">
        <f>C64/D64*B64</f>
        <v>0</v>
      </c>
      <c r="F64" s="331">
        <f>E64*(1-$G$74)</f>
        <v>0</v>
      </c>
      <c r="G64" s="330">
        <f>($M$10-($M$10*$M$7))*F64</f>
        <v>0</v>
      </c>
      <c r="H64" s="306"/>
      <c r="I64" s="329">
        <v>15</v>
      </c>
      <c r="J64" s="292">
        <f>C64*10000/I64</f>
        <v>40</v>
      </c>
      <c r="K64" s="291">
        <f>(I64+J64)*2*2</f>
        <v>220</v>
      </c>
      <c r="L64" s="328">
        <f>K64/310*B64</f>
        <v>0</v>
      </c>
      <c r="M64" s="327">
        <v>30</v>
      </c>
    </row>
    <row r="65" spans="2:13" x14ac:dyDescent="0.2">
      <c r="B65" s="329">
        <v>0</v>
      </c>
      <c r="C65" s="306">
        <v>7.0000000000000007E-2</v>
      </c>
      <c r="D65" s="316">
        <f>0.6*0.5</f>
        <v>0.3</v>
      </c>
      <c r="E65" s="332">
        <f>C65/D65*B65</f>
        <v>0</v>
      </c>
      <c r="F65" s="331">
        <f>E65*(1-$G$74)</f>
        <v>0</v>
      </c>
      <c r="G65" s="330">
        <f>($M$10-($M$10*$M$7))*F65</f>
        <v>0</v>
      </c>
      <c r="H65" s="306"/>
      <c r="I65" s="329">
        <v>17</v>
      </c>
      <c r="J65" s="292">
        <f>C65*10000/I65</f>
        <v>41.176470588235304</v>
      </c>
      <c r="K65" s="291">
        <f>(I65+J65)*2*2</f>
        <v>232.70588235294122</v>
      </c>
      <c r="L65" s="328">
        <f>K65/310*B65</f>
        <v>0</v>
      </c>
      <c r="M65" s="327">
        <v>30</v>
      </c>
    </row>
    <row r="66" spans="2:13" x14ac:dyDescent="0.2">
      <c r="B66" s="329">
        <v>0</v>
      </c>
      <c r="C66" s="306">
        <v>0.08</v>
      </c>
      <c r="D66" s="316">
        <f>0.6*0.5</f>
        <v>0.3</v>
      </c>
      <c r="E66" s="332">
        <f>C66/D66*B66</f>
        <v>0</v>
      </c>
      <c r="F66" s="331">
        <f>E66*(1-$G$74)</f>
        <v>0</v>
      </c>
      <c r="G66" s="330">
        <f>($M$10-($M$10*$M$7))*F66</f>
        <v>0</v>
      </c>
      <c r="H66" s="306"/>
      <c r="I66" s="329">
        <v>17</v>
      </c>
      <c r="J66" s="292">
        <f>C66*10000/I66</f>
        <v>47.058823529411768</v>
      </c>
      <c r="K66" s="291">
        <f>(I66+J66)*2*2</f>
        <v>256.23529411764707</v>
      </c>
      <c r="L66" s="328">
        <f>K66/310*B66</f>
        <v>0</v>
      </c>
      <c r="M66" s="327">
        <v>30</v>
      </c>
    </row>
    <row r="67" spans="2:13" x14ac:dyDescent="0.2">
      <c r="B67" s="329">
        <v>0</v>
      </c>
      <c r="C67" s="306">
        <v>0.09</v>
      </c>
      <c r="D67" s="316">
        <f>0.6*0.5</f>
        <v>0.3</v>
      </c>
      <c r="E67" s="332">
        <f>C67/D67*B67</f>
        <v>0</v>
      </c>
      <c r="F67" s="331">
        <f>E67*(1-$G$74)</f>
        <v>0</v>
      </c>
      <c r="G67" s="330">
        <f>($M$10-($M$10*$M$7))*F67</f>
        <v>0</v>
      </c>
      <c r="H67" s="306"/>
      <c r="I67" s="329">
        <v>18</v>
      </c>
      <c r="J67" s="292">
        <f>C67*10000/I67</f>
        <v>50</v>
      </c>
      <c r="K67" s="291">
        <f>(I67+J67)*2*2</f>
        <v>272</v>
      </c>
      <c r="L67" s="328">
        <f>K67/310*B67</f>
        <v>0</v>
      </c>
      <c r="M67" s="327">
        <v>30</v>
      </c>
    </row>
    <row r="68" spans="2:13" x14ac:dyDescent="0.2">
      <c r="B68" s="329">
        <v>0</v>
      </c>
      <c r="C68" s="306">
        <v>0.1</v>
      </c>
      <c r="D68" s="316">
        <f>0.6*0.5</f>
        <v>0.3</v>
      </c>
      <c r="E68" s="332">
        <f>C68/D68*B68</f>
        <v>0</v>
      </c>
      <c r="F68" s="331">
        <f>E68*(1-$G$74)</f>
        <v>0</v>
      </c>
      <c r="G68" s="330">
        <f>($M$10-($M$10*$M$7))*F68</f>
        <v>0</v>
      </c>
      <c r="H68" s="306"/>
      <c r="I68" s="329">
        <v>20</v>
      </c>
      <c r="J68" s="292">
        <f>C68*10000/I68</f>
        <v>50</v>
      </c>
      <c r="K68" s="291">
        <f>(I68+J68)*2*2</f>
        <v>280</v>
      </c>
      <c r="L68" s="328">
        <f>K68/310*B68</f>
        <v>0</v>
      </c>
      <c r="M68" s="327">
        <v>30</v>
      </c>
    </row>
    <row r="69" spans="2:13" x14ac:dyDescent="0.2">
      <c r="B69" s="329">
        <v>0</v>
      </c>
      <c r="C69" s="306">
        <v>0.2</v>
      </c>
      <c r="D69" s="316">
        <f>0.6*0.5</f>
        <v>0.3</v>
      </c>
      <c r="E69" s="332">
        <f>C69/D69*B69</f>
        <v>0</v>
      </c>
      <c r="F69" s="331">
        <f>E69*(1-$G$74)</f>
        <v>0</v>
      </c>
      <c r="G69" s="330">
        <f>($M$10-($M$10*$M$7))*F69</f>
        <v>0</v>
      </c>
      <c r="H69" s="306"/>
      <c r="I69" s="329">
        <v>30</v>
      </c>
      <c r="J69" s="292">
        <f>C69*10000/I69</f>
        <v>66.666666666666671</v>
      </c>
      <c r="K69" s="291">
        <f>(I69+J69)*2*2</f>
        <v>386.66666666666669</v>
      </c>
      <c r="L69" s="328">
        <f>K69/310*B69</f>
        <v>0</v>
      </c>
      <c r="M69" s="327">
        <v>40</v>
      </c>
    </row>
    <row r="70" spans="2:13" x14ac:dyDescent="0.2">
      <c r="B70" s="329">
        <v>0</v>
      </c>
      <c r="C70" s="306">
        <v>0.3</v>
      </c>
      <c r="D70" s="316">
        <f>0.6*0.5</f>
        <v>0.3</v>
      </c>
      <c r="E70" s="332">
        <f>C70/D70*B70</f>
        <v>0</v>
      </c>
      <c r="F70" s="331">
        <f>E70*(1-$G$74)</f>
        <v>0</v>
      </c>
      <c r="G70" s="330">
        <f>($M$10-($M$10*$M$7))*F70</f>
        <v>0</v>
      </c>
      <c r="H70" s="306"/>
      <c r="I70" s="329">
        <v>40</v>
      </c>
      <c r="J70" s="292">
        <f>C70*10000/I70</f>
        <v>75</v>
      </c>
      <c r="K70" s="291">
        <f>(I70+J70)*2*2</f>
        <v>460</v>
      </c>
      <c r="L70" s="328">
        <f>K70/310*B70</f>
        <v>0</v>
      </c>
      <c r="M70" s="327">
        <v>60</v>
      </c>
    </row>
    <row r="71" spans="2:13" x14ac:dyDescent="0.2">
      <c r="B71" s="329">
        <v>0</v>
      </c>
      <c r="C71" s="306">
        <v>0.4</v>
      </c>
      <c r="D71" s="316">
        <f>0.6*0.5</f>
        <v>0.3</v>
      </c>
      <c r="E71" s="332">
        <f>C71/D71*B71</f>
        <v>0</v>
      </c>
      <c r="F71" s="331">
        <f>E71*(1-$G$74)</f>
        <v>0</v>
      </c>
      <c r="G71" s="330">
        <f>($M$10-($M$10*$M$7))*F71</f>
        <v>0</v>
      </c>
      <c r="H71" s="306"/>
      <c r="I71" s="329">
        <v>45</v>
      </c>
      <c r="J71" s="292">
        <f>C71*10000/I71</f>
        <v>88.888888888888886</v>
      </c>
      <c r="K71" s="291">
        <f>(I71+J71)*2*2</f>
        <v>535.55555555555554</v>
      </c>
      <c r="L71" s="328">
        <f>K71/310*B71</f>
        <v>0</v>
      </c>
      <c r="M71" s="327">
        <v>75</v>
      </c>
    </row>
    <row r="72" spans="2:13" x14ac:dyDescent="0.2">
      <c r="B72" s="321">
        <v>0</v>
      </c>
      <c r="C72" s="326">
        <v>0.5</v>
      </c>
      <c r="D72" s="325">
        <f>0.6*0.5</f>
        <v>0.3</v>
      </c>
      <c r="E72" s="324">
        <f>C72/D72*B72</f>
        <v>0</v>
      </c>
      <c r="F72" s="323">
        <f>E72*(1-$G$74)</f>
        <v>0</v>
      </c>
      <c r="G72" s="322">
        <f>($M$10-($M$10*$M$7))*F72</f>
        <v>0</v>
      </c>
      <c r="I72" s="321">
        <v>50</v>
      </c>
      <c r="J72" s="320">
        <f>C72*10000/I72</f>
        <v>100</v>
      </c>
      <c r="K72" s="319">
        <f>(I72+J72)*2*2</f>
        <v>600</v>
      </c>
      <c r="L72" s="318">
        <f>K72/310*B72</f>
        <v>0</v>
      </c>
      <c r="M72" s="317">
        <v>90</v>
      </c>
    </row>
    <row r="73" spans="2:13" x14ac:dyDescent="0.2">
      <c r="B73" s="307"/>
      <c r="C73" s="306"/>
      <c r="D73" s="316"/>
      <c r="E73" s="316"/>
      <c r="F73" s="315"/>
      <c r="I73" s="307"/>
      <c r="J73" s="292"/>
      <c r="K73" s="291"/>
      <c r="L73" s="278"/>
      <c r="M73" s="306"/>
    </row>
    <row r="74" spans="2:13" x14ac:dyDescent="0.2">
      <c r="B74" s="281" t="s">
        <v>77</v>
      </c>
      <c r="C74" s="280"/>
      <c r="D74" s="280"/>
      <c r="E74" s="280"/>
      <c r="F74" s="287"/>
      <c r="G74" s="311">
        <v>0</v>
      </c>
      <c r="I74" s="307"/>
      <c r="J74" s="292"/>
      <c r="K74" s="291"/>
      <c r="L74" s="278"/>
      <c r="M74" s="306"/>
    </row>
    <row r="75" spans="2:13" x14ac:dyDescent="0.2">
      <c r="B75" s="305" t="s">
        <v>75</v>
      </c>
      <c r="C75" s="309"/>
      <c r="D75" s="314">
        <f>SUM(F59:F72)</f>
        <v>0</v>
      </c>
      <c r="E75" s="309" t="s">
        <v>72</v>
      </c>
      <c r="F75" s="308">
        <f>($M$50-($M$50*$M$8))*D75</f>
        <v>0</v>
      </c>
      <c r="G75" s="301" t="s">
        <v>70</v>
      </c>
      <c r="I75" s="307"/>
      <c r="J75" s="292"/>
      <c r="K75" s="291"/>
      <c r="L75" s="278"/>
      <c r="M75" s="306"/>
    </row>
    <row r="76" spans="2:13" x14ac:dyDescent="0.2">
      <c r="B76" s="305" t="s">
        <v>74</v>
      </c>
      <c r="C76" s="309"/>
      <c r="D76" s="314">
        <f>SUM(L59:L72)</f>
        <v>0</v>
      </c>
      <c r="E76" s="309" t="s">
        <v>72</v>
      </c>
      <c r="F76" s="308">
        <f>($M$11-($M$11*$M$8))*D76</f>
        <v>0</v>
      </c>
      <c r="G76" s="301" t="s">
        <v>70</v>
      </c>
      <c r="I76" s="307"/>
      <c r="J76" s="292"/>
      <c r="K76" s="291"/>
      <c r="L76" s="278"/>
      <c r="M76" s="306"/>
    </row>
    <row r="77" spans="2:13" x14ac:dyDescent="0.2">
      <c r="B77" s="305" t="s">
        <v>73</v>
      </c>
      <c r="C77" s="303"/>
      <c r="D77" s="313">
        <f>SUM(B59:B72)</f>
        <v>0</v>
      </c>
      <c r="E77" s="303" t="s">
        <v>72</v>
      </c>
      <c r="F77" s="302">
        <f>($M$12-($M$12*$M$8))*D77</f>
        <v>0</v>
      </c>
      <c r="G77" s="301" t="s">
        <v>70</v>
      </c>
      <c r="I77" s="307"/>
      <c r="J77" s="292"/>
      <c r="K77" s="291"/>
      <c r="L77" s="278"/>
      <c r="M77" s="306"/>
    </row>
    <row r="78" spans="2:13" ht="13.5" thickBot="1" x14ac:dyDescent="0.25">
      <c r="B78" s="300" t="s">
        <v>71</v>
      </c>
      <c r="C78" s="299"/>
      <c r="D78" s="299"/>
      <c r="E78" s="299"/>
      <c r="F78" s="298">
        <f>SUM(F75:F77)</f>
        <v>0</v>
      </c>
      <c r="G78" s="297" t="s">
        <v>70</v>
      </c>
      <c r="H78" s="312"/>
      <c r="I78" s="307"/>
      <c r="J78" s="292"/>
      <c r="K78" s="291"/>
      <c r="L78" s="278"/>
      <c r="M78" s="306"/>
    </row>
    <row r="79" spans="2:13" ht="13.5" thickTop="1" x14ac:dyDescent="0.2">
      <c r="B79" s="281"/>
      <c r="C79" s="280"/>
      <c r="D79" s="280"/>
      <c r="E79" s="280"/>
      <c r="F79" s="279"/>
      <c r="G79" s="278"/>
      <c r="I79" s="307"/>
      <c r="J79" s="292"/>
      <c r="K79" s="291"/>
      <c r="L79" s="278"/>
      <c r="M79" s="306"/>
    </row>
    <row r="80" spans="2:13" x14ac:dyDescent="0.2">
      <c r="B80" s="281" t="s">
        <v>76</v>
      </c>
      <c r="C80" s="280"/>
      <c r="D80" s="280"/>
      <c r="E80" s="280"/>
      <c r="F80" s="287"/>
      <c r="G80" s="311">
        <f>G74</f>
        <v>0</v>
      </c>
      <c r="I80" s="307"/>
      <c r="J80" s="292"/>
      <c r="K80" s="291"/>
      <c r="L80" s="278"/>
      <c r="M80" s="306"/>
    </row>
    <row r="81" spans="2:13" x14ac:dyDescent="0.2">
      <c r="B81" s="305" t="s">
        <v>75</v>
      </c>
      <c r="C81" s="309"/>
      <c r="D81" s="310">
        <f>ROUNDUP(SUM(F59:F72),0)</f>
        <v>0</v>
      </c>
      <c r="E81" s="309" t="s">
        <v>72</v>
      </c>
      <c r="F81" s="308">
        <f>($M$50-($M$50*$M$8))*D81</f>
        <v>0</v>
      </c>
      <c r="G81" s="301" t="s">
        <v>70</v>
      </c>
      <c r="I81" s="307"/>
      <c r="J81" s="292"/>
      <c r="K81" s="291"/>
      <c r="L81" s="278"/>
      <c r="M81" s="306"/>
    </row>
    <row r="82" spans="2:13" x14ac:dyDescent="0.2">
      <c r="B82" s="305" t="s">
        <v>74</v>
      </c>
      <c r="C82" s="309"/>
      <c r="D82" s="310">
        <f>ROUNDUP(SUM(L59:L72),0)</f>
        <v>0</v>
      </c>
      <c r="E82" s="309" t="s">
        <v>72</v>
      </c>
      <c r="F82" s="308">
        <f>($M$11-($M$11*$M$8))*D82</f>
        <v>0</v>
      </c>
      <c r="G82" s="301" t="s">
        <v>70</v>
      </c>
      <c r="I82" s="307"/>
      <c r="J82" s="292"/>
      <c r="K82" s="291"/>
      <c r="L82" s="278"/>
      <c r="M82" s="306"/>
    </row>
    <row r="83" spans="2:13" ht="12.75" customHeight="1" x14ac:dyDescent="0.2">
      <c r="B83" s="305" t="s">
        <v>73</v>
      </c>
      <c r="C83" s="303"/>
      <c r="D83" s="304">
        <f>D77</f>
        <v>0</v>
      </c>
      <c r="E83" s="303" t="s">
        <v>72</v>
      </c>
      <c r="F83" s="302">
        <f>($M$12-($M$12*$M$8))*D83</f>
        <v>0</v>
      </c>
      <c r="G83" s="301" t="s">
        <v>70</v>
      </c>
      <c r="H83" s="289"/>
      <c r="I83" s="293"/>
      <c r="J83" s="292"/>
      <c r="K83" s="291"/>
      <c r="L83" s="290"/>
      <c r="M83" s="289"/>
    </row>
    <row r="84" spans="2:13" ht="13.5" thickBot="1" x14ac:dyDescent="0.25">
      <c r="B84" s="300" t="s">
        <v>71</v>
      </c>
      <c r="C84" s="299"/>
      <c r="D84" s="299"/>
      <c r="E84" s="299"/>
      <c r="F84" s="298">
        <f>SUM(F81:F83)</f>
        <v>0</v>
      </c>
      <c r="G84" s="297" t="s">
        <v>70</v>
      </c>
      <c r="H84" s="296"/>
      <c r="I84" s="281"/>
      <c r="J84" s="280"/>
      <c r="K84" s="246"/>
      <c r="L84" s="295"/>
      <c r="M84" s="294"/>
    </row>
    <row r="85" spans="2:13" ht="13.5" thickTop="1" x14ac:dyDescent="0.2">
      <c r="B85" s="281"/>
      <c r="C85" s="280"/>
      <c r="D85" s="246"/>
      <c r="E85" s="246"/>
      <c r="F85" s="290"/>
      <c r="G85" s="289"/>
      <c r="H85" s="289"/>
      <c r="I85" s="293"/>
      <c r="J85" s="292"/>
      <c r="K85" s="291"/>
      <c r="L85" s="290"/>
      <c r="M85" s="289"/>
    </row>
    <row r="86" spans="2:13" x14ac:dyDescent="0.2">
      <c r="B86" s="288"/>
      <c r="C86" s="279"/>
      <c r="D86" s="287"/>
      <c r="E86" s="287"/>
      <c r="F86" s="279"/>
      <c r="G86" s="278"/>
      <c r="H86" s="278"/>
      <c r="I86" s="288"/>
      <c r="J86" s="279"/>
      <c r="K86" s="287"/>
      <c r="L86" s="279"/>
      <c r="M86" s="278"/>
    </row>
    <row r="87" spans="2:13" x14ac:dyDescent="0.2">
      <c r="B87" s="286"/>
      <c r="C87" s="283"/>
      <c r="D87" s="284"/>
      <c r="E87" s="284"/>
      <c r="F87" s="279"/>
      <c r="G87" s="278"/>
      <c r="H87" s="278"/>
      <c r="I87" s="286"/>
      <c r="J87" s="283"/>
      <c r="K87" s="284"/>
      <c r="L87" s="279"/>
      <c r="M87" s="278"/>
    </row>
    <row r="88" spans="2:13" ht="15" customHeight="1" x14ac:dyDescent="0.2">
      <c r="B88" s="281"/>
      <c r="C88" s="284"/>
      <c r="D88" s="285"/>
      <c r="E88" s="285"/>
      <c r="F88" s="285"/>
      <c r="G88" s="285"/>
      <c r="H88" s="285"/>
      <c r="I88" s="285"/>
      <c r="J88" s="284"/>
      <c r="K88" s="283"/>
      <c r="L88" s="282"/>
      <c r="M88" s="246"/>
    </row>
    <row r="89" spans="2:13" ht="17.25" customHeight="1" x14ac:dyDescent="0.2">
      <c r="B89" s="281"/>
      <c r="C89" s="280"/>
      <c r="D89" s="280"/>
      <c r="E89" s="280"/>
      <c r="F89" s="279"/>
      <c r="G89" s="278"/>
    </row>
    <row r="90" spans="2:13" ht="18" customHeight="1" x14ac:dyDescent="0.2">
      <c r="B90" s="281"/>
      <c r="C90" s="280"/>
      <c r="D90" s="280"/>
      <c r="E90" s="280"/>
      <c r="F90" s="279"/>
      <c r="G90" s="278"/>
    </row>
  </sheetData>
  <sheetProtection selectLockedCells="1"/>
  <protectedRanges>
    <protectedRange sqref="D36" name="Bereich1_2"/>
  </protectedRanges>
  <pageMargins left="0.59055118110236227" right="0.15748031496062992" top="0.78740157480314965" bottom="0.62992125984251968" header="0.23622047244094491" footer="0.51181102362204722"/>
  <pageSetup paperSize="9" scale="63" orientation="portrait" r:id="rId1"/>
  <headerFooter alignWithMargins="0">
    <oddHeader>&amp;C&amp;A&amp;R&amp;D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83216-5AB9-4556-BFCB-2CA8C0C41FEB}">
  <sheetPr>
    <pageSetUpPr fitToPage="1"/>
  </sheetPr>
  <dimension ref="A1:M66"/>
  <sheetViews>
    <sheetView zoomScale="85" zoomScaleNormal="85" workbookViewId="0">
      <selection activeCell="B4" sqref="B4"/>
    </sheetView>
  </sheetViews>
  <sheetFormatPr baseColWidth="10" defaultRowHeight="12.75" x14ac:dyDescent="0.2"/>
  <cols>
    <col min="1" max="1" width="4.140625" style="261" customWidth="1"/>
    <col min="2" max="2" width="15.85546875" style="261" customWidth="1"/>
    <col min="3" max="3" width="11.42578125" style="261"/>
    <col min="4" max="4" width="14.28515625" style="261" customWidth="1"/>
    <col min="5" max="5" width="6.85546875" style="261" customWidth="1"/>
    <col min="6" max="6" width="14.28515625" style="261" customWidth="1"/>
    <col min="7" max="7" width="11.42578125" style="261"/>
    <col min="8" max="8" width="7.5703125" style="261" customWidth="1"/>
    <col min="9" max="9" width="5" style="261" customWidth="1"/>
    <col min="10" max="10" width="7.42578125" style="261" customWidth="1"/>
    <col min="11" max="11" width="18" style="261" customWidth="1"/>
    <col min="12" max="12" width="15.28515625" style="261" customWidth="1"/>
    <col min="13" max="13" width="11.42578125" style="261"/>
    <col min="14" max="14" width="1.5703125" style="261" customWidth="1"/>
    <col min="15" max="256" width="11.42578125" style="261"/>
    <col min="257" max="257" width="4.140625" style="261" customWidth="1"/>
    <col min="258" max="258" width="15.85546875" style="261" customWidth="1"/>
    <col min="259" max="259" width="11.42578125" style="261"/>
    <col min="260" max="260" width="14.28515625" style="261" customWidth="1"/>
    <col min="261" max="261" width="6.85546875" style="261" customWidth="1"/>
    <col min="262" max="262" width="14.28515625" style="261" customWidth="1"/>
    <col min="263" max="263" width="11.42578125" style="261"/>
    <col min="264" max="264" width="7.5703125" style="261" customWidth="1"/>
    <col min="265" max="265" width="5" style="261" customWidth="1"/>
    <col min="266" max="266" width="7.42578125" style="261" customWidth="1"/>
    <col min="267" max="267" width="18" style="261" customWidth="1"/>
    <col min="268" max="268" width="15.28515625" style="261" customWidth="1"/>
    <col min="269" max="269" width="11.42578125" style="261"/>
    <col min="270" max="270" width="1.5703125" style="261" customWidth="1"/>
    <col min="271" max="512" width="11.42578125" style="261"/>
    <col min="513" max="513" width="4.140625" style="261" customWidth="1"/>
    <col min="514" max="514" width="15.85546875" style="261" customWidth="1"/>
    <col min="515" max="515" width="11.42578125" style="261"/>
    <col min="516" max="516" width="14.28515625" style="261" customWidth="1"/>
    <col min="517" max="517" width="6.85546875" style="261" customWidth="1"/>
    <col min="518" max="518" width="14.28515625" style="261" customWidth="1"/>
    <col min="519" max="519" width="11.42578125" style="261"/>
    <col min="520" max="520" width="7.5703125" style="261" customWidth="1"/>
    <col min="521" max="521" width="5" style="261" customWidth="1"/>
    <col min="522" max="522" width="7.42578125" style="261" customWidth="1"/>
    <col min="523" max="523" width="18" style="261" customWidth="1"/>
    <col min="524" max="524" width="15.28515625" style="261" customWidth="1"/>
    <col min="525" max="525" width="11.42578125" style="261"/>
    <col min="526" max="526" width="1.5703125" style="261" customWidth="1"/>
    <col min="527" max="768" width="11.42578125" style="261"/>
    <col min="769" max="769" width="4.140625" style="261" customWidth="1"/>
    <col min="770" max="770" width="15.85546875" style="261" customWidth="1"/>
    <col min="771" max="771" width="11.42578125" style="261"/>
    <col min="772" max="772" width="14.28515625" style="261" customWidth="1"/>
    <col min="773" max="773" width="6.85546875" style="261" customWidth="1"/>
    <col min="774" max="774" width="14.28515625" style="261" customWidth="1"/>
    <col min="775" max="775" width="11.42578125" style="261"/>
    <col min="776" max="776" width="7.5703125" style="261" customWidth="1"/>
    <col min="777" max="777" width="5" style="261" customWidth="1"/>
    <col min="778" max="778" width="7.42578125" style="261" customWidth="1"/>
    <col min="779" max="779" width="18" style="261" customWidth="1"/>
    <col min="780" max="780" width="15.28515625" style="261" customWidth="1"/>
    <col min="781" max="781" width="11.42578125" style="261"/>
    <col min="782" max="782" width="1.5703125" style="261" customWidth="1"/>
    <col min="783" max="1024" width="11.42578125" style="261"/>
    <col min="1025" max="1025" width="4.140625" style="261" customWidth="1"/>
    <col min="1026" max="1026" width="15.85546875" style="261" customWidth="1"/>
    <col min="1027" max="1027" width="11.42578125" style="261"/>
    <col min="1028" max="1028" width="14.28515625" style="261" customWidth="1"/>
    <col min="1029" max="1029" width="6.85546875" style="261" customWidth="1"/>
    <col min="1030" max="1030" width="14.28515625" style="261" customWidth="1"/>
    <col min="1031" max="1031" width="11.42578125" style="261"/>
    <col min="1032" max="1032" width="7.5703125" style="261" customWidth="1"/>
    <col min="1033" max="1033" width="5" style="261" customWidth="1"/>
    <col min="1034" max="1034" width="7.42578125" style="261" customWidth="1"/>
    <col min="1035" max="1035" width="18" style="261" customWidth="1"/>
    <col min="1036" max="1036" width="15.28515625" style="261" customWidth="1"/>
    <col min="1037" max="1037" width="11.42578125" style="261"/>
    <col min="1038" max="1038" width="1.5703125" style="261" customWidth="1"/>
    <col min="1039" max="1280" width="11.42578125" style="261"/>
    <col min="1281" max="1281" width="4.140625" style="261" customWidth="1"/>
    <col min="1282" max="1282" width="15.85546875" style="261" customWidth="1"/>
    <col min="1283" max="1283" width="11.42578125" style="261"/>
    <col min="1284" max="1284" width="14.28515625" style="261" customWidth="1"/>
    <col min="1285" max="1285" width="6.85546875" style="261" customWidth="1"/>
    <col min="1286" max="1286" width="14.28515625" style="261" customWidth="1"/>
    <col min="1287" max="1287" width="11.42578125" style="261"/>
    <col min="1288" max="1288" width="7.5703125" style="261" customWidth="1"/>
    <col min="1289" max="1289" width="5" style="261" customWidth="1"/>
    <col min="1290" max="1290" width="7.42578125" style="261" customWidth="1"/>
    <col min="1291" max="1291" width="18" style="261" customWidth="1"/>
    <col min="1292" max="1292" width="15.28515625" style="261" customWidth="1"/>
    <col min="1293" max="1293" width="11.42578125" style="261"/>
    <col min="1294" max="1294" width="1.5703125" style="261" customWidth="1"/>
    <col min="1295" max="1536" width="11.42578125" style="261"/>
    <col min="1537" max="1537" width="4.140625" style="261" customWidth="1"/>
    <col min="1538" max="1538" width="15.85546875" style="261" customWidth="1"/>
    <col min="1539" max="1539" width="11.42578125" style="261"/>
    <col min="1540" max="1540" width="14.28515625" style="261" customWidth="1"/>
    <col min="1541" max="1541" width="6.85546875" style="261" customWidth="1"/>
    <col min="1542" max="1542" width="14.28515625" style="261" customWidth="1"/>
    <col min="1543" max="1543" width="11.42578125" style="261"/>
    <col min="1544" max="1544" width="7.5703125" style="261" customWidth="1"/>
    <col min="1545" max="1545" width="5" style="261" customWidth="1"/>
    <col min="1546" max="1546" width="7.42578125" style="261" customWidth="1"/>
    <col min="1547" max="1547" width="18" style="261" customWidth="1"/>
    <col min="1548" max="1548" width="15.28515625" style="261" customWidth="1"/>
    <col min="1549" max="1549" width="11.42578125" style="261"/>
    <col min="1550" max="1550" width="1.5703125" style="261" customWidth="1"/>
    <col min="1551" max="1792" width="11.42578125" style="261"/>
    <col min="1793" max="1793" width="4.140625" style="261" customWidth="1"/>
    <col min="1794" max="1794" width="15.85546875" style="261" customWidth="1"/>
    <col min="1795" max="1795" width="11.42578125" style="261"/>
    <col min="1796" max="1796" width="14.28515625" style="261" customWidth="1"/>
    <col min="1797" max="1797" width="6.85546875" style="261" customWidth="1"/>
    <col min="1798" max="1798" width="14.28515625" style="261" customWidth="1"/>
    <col min="1799" max="1799" width="11.42578125" style="261"/>
    <col min="1800" max="1800" width="7.5703125" style="261" customWidth="1"/>
    <col min="1801" max="1801" width="5" style="261" customWidth="1"/>
    <col min="1802" max="1802" width="7.42578125" style="261" customWidth="1"/>
    <col min="1803" max="1803" width="18" style="261" customWidth="1"/>
    <col min="1804" max="1804" width="15.28515625" style="261" customWidth="1"/>
    <col min="1805" max="1805" width="11.42578125" style="261"/>
    <col min="1806" max="1806" width="1.5703125" style="261" customWidth="1"/>
    <col min="1807" max="2048" width="11.42578125" style="261"/>
    <col min="2049" max="2049" width="4.140625" style="261" customWidth="1"/>
    <col min="2050" max="2050" width="15.85546875" style="261" customWidth="1"/>
    <col min="2051" max="2051" width="11.42578125" style="261"/>
    <col min="2052" max="2052" width="14.28515625" style="261" customWidth="1"/>
    <col min="2053" max="2053" width="6.85546875" style="261" customWidth="1"/>
    <col min="2054" max="2054" width="14.28515625" style="261" customWidth="1"/>
    <col min="2055" max="2055" width="11.42578125" style="261"/>
    <col min="2056" max="2056" width="7.5703125" style="261" customWidth="1"/>
    <col min="2057" max="2057" width="5" style="261" customWidth="1"/>
    <col min="2058" max="2058" width="7.42578125" style="261" customWidth="1"/>
    <col min="2059" max="2059" width="18" style="261" customWidth="1"/>
    <col min="2060" max="2060" width="15.28515625" style="261" customWidth="1"/>
    <col min="2061" max="2061" width="11.42578125" style="261"/>
    <col min="2062" max="2062" width="1.5703125" style="261" customWidth="1"/>
    <col min="2063" max="2304" width="11.42578125" style="261"/>
    <col min="2305" max="2305" width="4.140625" style="261" customWidth="1"/>
    <col min="2306" max="2306" width="15.85546875" style="261" customWidth="1"/>
    <col min="2307" max="2307" width="11.42578125" style="261"/>
    <col min="2308" max="2308" width="14.28515625" style="261" customWidth="1"/>
    <col min="2309" max="2309" width="6.85546875" style="261" customWidth="1"/>
    <col min="2310" max="2310" width="14.28515625" style="261" customWidth="1"/>
    <col min="2311" max="2311" width="11.42578125" style="261"/>
    <col min="2312" max="2312" width="7.5703125" style="261" customWidth="1"/>
    <col min="2313" max="2313" width="5" style="261" customWidth="1"/>
    <col min="2314" max="2314" width="7.42578125" style="261" customWidth="1"/>
    <col min="2315" max="2315" width="18" style="261" customWidth="1"/>
    <col min="2316" max="2316" width="15.28515625" style="261" customWidth="1"/>
    <col min="2317" max="2317" width="11.42578125" style="261"/>
    <col min="2318" max="2318" width="1.5703125" style="261" customWidth="1"/>
    <col min="2319" max="2560" width="11.42578125" style="261"/>
    <col min="2561" max="2561" width="4.140625" style="261" customWidth="1"/>
    <col min="2562" max="2562" width="15.85546875" style="261" customWidth="1"/>
    <col min="2563" max="2563" width="11.42578125" style="261"/>
    <col min="2564" max="2564" width="14.28515625" style="261" customWidth="1"/>
    <col min="2565" max="2565" width="6.85546875" style="261" customWidth="1"/>
    <col min="2566" max="2566" width="14.28515625" style="261" customWidth="1"/>
    <col min="2567" max="2567" width="11.42578125" style="261"/>
    <col min="2568" max="2568" width="7.5703125" style="261" customWidth="1"/>
    <col min="2569" max="2569" width="5" style="261" customWidth="1"/>
    <col min="2570" max="2570" width="7.42578125" style="261" customWidth="1"/>
    <col min="2571" max="2571" width="18" style="261" customWidth="1"/>
    <col min="2572" max="2572" width="15.28515625" style="261" customWidth="1"/>
    <col min="2573" max="2573" width="11.42578125" style="261"/>
    <col min="2574" max="2574" width="1.5703125" style="261" customWidth="1"/>
    <col min="2575" max="2816" width="11.42578125" style="261"/>
    <col min="2817" max="2817" width="4.140625" style="261" customWidth="1"/>
    <col min="2818" max="2818" width="15.85546875" style="261" customWidth="1"/>
    <col min="2819" max="2819" width="11.42578125" style="261"/>
    <col min="2820" max="2820" width="14.28515625" style="261" customWidth="1"/>
    <col min="2821" max="2821" width="6.85546875" style="261" customWidth="1"/>
    <col min="2822" max="2822" width="14.28515625" style="261" customWidth="1"/>
    <col min="2823" max="2823" width="11.42578125" style="261"/>
    <col min="2824" max="2824" width="7.5703125" style="261" customWidth="1"/>
    <col min="2825" max="2825" width="5" style="261" customWidth="1"/>
    <col min="2826" max="2826" width="7.42578125" style="261" customWidth="1"/>
    <col min="2827" max="2827" width="18" style="261" customWidth="1"/>
    <col min="2828" max="2828" width="15.28515625" style="261" customWidth="1"/>
    <col min="2829" max="2829" width="11.42578125" style="261"/>
    <col min="2830" max="2830" width="1.5703125" style="261" customWidth="1"/>
    <col min="2831" max="3072" width="11.42578125" style="261"/>
    <col min="3073" max="3073" width="4.140625" style="261" customWidth="1"/>
    <col min="3074" max="3074" width="15.85546875" style="261" customWidth="1"/>
    <col min="3075" max="3075" width="11.42578125" style="261"/>
    <col min="3076" max="3076" width="14.28515625" style="261" customWidth="1"/>
    <col min="3077" max="3077" width="6.85546875" style="261" customWidth="1"/>
    <col min="3078" max="3078" width="14.28515625" style="261" customWidth="1"/>
    <col min="3079" max="3079" width="11.42578125" style="261"/>
    <col min="3080" max="3080" width="7.5703125" style="261" customWidth="1"/>
    <col min="3081" max="3081" width="5" style="261" customWidth="1"/>
    <col min="3082" max="3082" width="7.42578125" style="261" customWidth="1"/>
    <col min="3083" max="3083" width="18" style="261" customWidth="1"/>
    <col min="3084" max="3084" width="15.28515625" style="261" customWidth="1"/>
    <col min="3085" max="3085" width="11.42578125" style="261"/>
    <col min="3086" max="3086" width="1.5703125" style="261" customWidth="1"/>
    <col min="3087" max="3328" width="11.42578125" style="261"/>
    <col min="3329" max="3329" width="4.140625" style="261" customWidth="1"/>
    <col min="3330" max="3330" width="15.85546875" style="261" customWidth="1"/>
    <col min="3331" max="3331" width="11.42578125" style="261"/>
    <col min="3332" max="3332" width="14.28515625" style="261" customWidth="1"/>
    <col min="3333" max="3333" width="6.85546875" style="261" customWidth="1"/>
    <col min="3334" max="3334" width="14.28515625" style="261" customWidth="1"/>
    <col min="3335" max="3335" width="11.42578125" style="261"/>
    <col min="3336" max="3336" width="7.5703125" style="261" customWidth="1"/>
    <col min="3337" max="3337" width="5" style="261" customWidth="1"/>
    <col min="3338" max="3338" width="7.42578125" style="261" customWidth="1"/>
    <col min="3339" max="3339" width="18" style="261" customWidth="1"/>
    <col min="3340" max="3340" width="15.28515625" style="261" customWidth="1"/>
    <col min="3341" max="3341" width="11.42578125" style="261"/>
    <col min="3342" max="3342" width="1.5703125" style="261" customWidth="1"/>
    <col min="3343" max="3584" width="11.42578125" style="261"/>
    <col min="3585" max="3585" width="4.140625" style="261" customWidth="1"/>
    <col min="3586" max="3586" width="15.85546875" style="261" customWidth="1"/>
    <col min="3587" max="3587" width="11.42578125" style="261"/>
    <col min="3588" max="3588" width="14.28515625" style="261" customWidth="1"/>
    <col min="3589" max="3589" width="6.85546875" style="261" customWidth="1"/>
    <col min="3590" max="3590" width="14.28515625" style="261" customWidth="1"/>
    <col min="3591" max="3591" width="11.42578125" style="261"/>
    <col min="3592" max="3592" width="7.5703125" style="261" customWidth="1"/>
    <col min="3593" max="3593" width="5" style="261" customWidth="1"/>
    <col min="3594" max="3594" width="7.42578125" style="261" customWidth="1"/>
    <col min="3595" max="3595" width="18" style="261" customWidth="1"/>
    <col min="3596" max="3596" width="15.28515625" style="261" customWidth="1"/>
    <col min="3597" max="3597" width="11.42578125" style="261"/>
    <col min="3598" max="3598" width="1.5703125" style="261" customWidth="1"/>
    <col min="3599" max="3840" width="11.42578125" style="261"/>
    <col min="3841" max="3841" width="4.140625" style="261" customWidth="1"/>
    <col min="3842" max="3842" width="15.85546875" style="261" customWidth="1"/>
    <col min="3843" max="3843" width="11.42578125" style="261"/>
    <col min="3844" max="3844" width="14.28515625" style="261" customWidth="1"/>
    <col min="3845" max="3845" width="6.85546875" style="261" customWidth="1"/>
    <col min="3846" max="3846" width="14.28515625" style="261" customWidth="1"/>
    <col min="3847" max="3847" width="11.42578125" style="261"/>
    <col min="3848" max="3848" width="7.5703125" style="261" customWidth="1"/>
    <col min="3849" max="3849" width="5" style="261" customWidth="1"/>
    <col min="3850" max="3850" width="7.42578125" style="261" customWidth="1"/>
    <col min="3851" max="3851" width="18" style="261" customWidth="1"/>
    <col min="3852" max="3852" width="15.28515625" style="261" customWidth="1"/>
    <col min="3853" max="3853" width="11.42578125" style="261"/>
    <col min="3854" max="3854" width="1.5703125" style="261" customWidth="1"/>
    <col min="3855" max="4096" width="11.42578125" style="261"/>
    <col min="4097" max="4097" width="4.140625" style="261" customWidth="1"/>
    <col min="4098" max="4098" width="15.85546875" style="261" customWidth="1"/>
    <col min="4099" max="4099" width="11.42578125" style="261"/>
    <col min="4100" max="4100" width="14.28515625" style="261" customWidth="1"/>
    <col min="4101" max="4101" width="6.85546875" style="261" customWidth="1"/>
    <col min="4102" max="4102" width="14.28515625" style="261" customWidth="1"/>
    <col min="4103" max="4103" width="11.42578125" style="261"/>
    <col min="4104" max="4104" width="7.5703125" style="261" customWidth="1"/>
    <col min="4105" max="4105" width="5" style="261" customWidth="1"/>
    <col min="4106" max="4106" width="7.42578125" style="261" customWidth="1"/>
    <col min="4107" max="4107" width="18" style="261" customWidth="1"/>
    <col min="4108" max="4108" width="15.28515625" style="261" customWidth="1"/>
    <col min="4109" max="4109" width="11.42578125" style="261"/>
    <col min="4110" max="4110" width="1.5703125" style="261" customWidth="1"/>
    <col min="4111" max="4352" width="11.42578125" style="261"/>
    <col min="4353" max="4353" width="4.140625" style="261" customWidth="1"/>
    <col min="4354" max="4354" width="15.85546875" style="261" customWidth="1"/>
    <col min="4355" max="4355" width="11.42578125" style="261"/>
    <col min="4356" max="4356" width="14.28515625" style="261" customWidth="1"/>
    <col min="4357" max="4357" width="6.85546875" style="261" customWidth="1"/>
    <col min="4358" max="4358" width="14.28515625" style="261" customWidth="1"/>
    <col min="4359" max="4359" width="11.42578125" style="261"/>
    <col min="4360" max="4360" width="7.5703125" style="261" customWidth="1"/>
    <col min="4361" max="4361" width="5" style="261" customWidth="1"/>
    <col min="4362" max="4362" width="7.42578125" style="261" customWidth="1"/>
    <col min="4363" max="4363" width="18" style="261" customWidth="1"/>
    <col min="4364" max="4364" width="15.28515625" style="261" customWidth="1"/>
    <col min="4365" max="4365" width="11.42578125" style="261"/>
    <col min="4366" max="4366" width="1.5703125" style="261" customWidth="1"/>
    <col min="4367" max="4608" width="11.42578125" style="261"/>
    <col min="4609" max="4609" width="4.140625" style="261" customWidth="1"/>
    <col min="4610" max="4610" width="15.85546875" style="261" customWidth="1"/>
    <col min="4611" max="4611" width="11.42578125" style="261"/>
    <col min="4612" max="4612" width="14.28515625" style="261" customWidth="1"/>
    <col min="4613" max="4613" width="6.85546875" style="261" customWidth="1"/>
    <col min="4614" max="4614" width="14.28515625" style="261" customWidth="1"/>
    <col min="4615" max="4615" width="11.42578125" style="261"/>
    <col min="4616" max="4616" width="7.5703125" style="261" customWidth="1"/>
    <col min="4617" max="4617" width="5" style="261" customWidth="1"/>
    <col min="4618" max="4618" width="7.42578125" style="261" customWidth="1"/>
    <col min="4619" max="4619" width="18" style="261" customWidth="1"/>
    <col min="4620" max="4620" width="15.28515625" style="261" customWidth="1"/>
    <col min="4621" max="4621" width="11.42578125" style="261"/>
    <col min="4622" max="4622" width="1.5703125" style="261" customWidth="1"/>
    <col min="4623" max="4864" width="11.42578125" style="261"/>
    <col min="4865" max="4865" width="4.140625" style="261" customWidth="1"/>
    <col min="4866" max="4866" width="15.85546875" style="261" customWidth="1"/>
    <col min="4867" max="4867" width="11.42578125" style="261"/>
    <col min="4868" max="4868" width="14.28515625" style="261" customWidth="1"/>
    <col min="4869" max="4869" width="6.85546875" style="261" customWidth="1"/>
    <col min="4870" max="4870" width="14.28515625" style="261" customWidth="1"/>
    <col min="4871" max="4871" width="11.42578125" style="261"/>
    <col min="4872" max="4872" width="7.5703125" style="261" customWidth="1"/>
    <col min="4873" max="4873" width="5" style="261" customWidth="1"/>
    <col min="4874" max="4874" width="7.42578125" style="261" customWidth="1"/>
    <col min="4875" max="4875" width="18" style="261" customWidth="1"/>
    <col min="4876" max="4876" width="15.28515625" style="261" customWidth="1"/>
    <col min="4877" max="4877" width="11.42578125" style="261"/>
    <col min="4878" max="4878" width="1.5703125" style="261" customWidth="1"/>
    <col min="4879" max="5120" width="11.42578125" style="261"/>
    <col min="5121" max="5121" width="4.140625" style="261" customWidth="1"/>
    <col min="5122" max="5122" width="15.85546875" style="261" customWidth="1"/>
    <col min="5123" max="5123" width="11.42578125" style="261"/>
    <col min="5124" max="5124" width="14.28515625" style="261" customWidth="1"/>
    <col min="5125" max="5125" width="6.85546875" style="261" customWidth="1"/>
    <col min="5126" max="5126" width="14.28515625" style="261" customWidth="1"/>
    <col min="5127" max="5127" width="11.42578125" style="261"/>
    <col min="5128" max="5128" width="7.5703125" style="261" customWidth="1"/>
    <col min="5129" max="5129" width="5" style="261" customWidth="1"/>
    <col min="5130" max="5130" width="7.42578125" style="261" customWidth="1"/>
    <col min="5131" max="5131" width="18" style="261" customWidth="1"/>
    <col min="5132" max="5132" width="15.28515625" style="261" customWidth="1"/>
    <col min="5133" max="5133" width="11.42578125" style="261"/>
    <col min="5134" max="5134" width="1.5703125" style="261" customWidth="1"/>
    <col min="5135" max="5376" width="11.42578125" style="261"/>
    <col min="5377" max="5377" width="4.140625" style="261" customWidth="1"/>
    <col min="5378" max="5378" width="15.85546875" style="261" customWidth="1"/>
    <col min="5379" max="5379" width="11.42578125" style="261"/>
    <col min="5380" max="5380" width="14.28515625" style="261" customWidth="1"/>
    <col min="5381" max="5381" width="6.85546875" style="261" customWidth="1"/>
    <col min="5382" max="5382" width="14.28515625" style="261" customWidth="1"/>
    <col min="5383" max="5383" width="11.42578125" style="261"/>
    <col min="5384" max="5384" width="7.5703125" style="261" customWidth="1"/>
    <col min="5385" max="5385" width="5" style="261" customWidth="1"/>
    <col min="5386" max="5386" width="7.42578125" style="261" customWidth="1"/>
    <col min="5387" max="5387" width="18" style="261" customWidth="1"/>
    <col min="5388" max="5388" width="15.28515625" style="261" customWidth="1"/>
    <col min="5389" max="5389" width="11.42578125" style="261"/>
    <col min="5390" max="5390" width="1.5703125" style="261" customWidth="1"/>
    <col min="5391" max="5632" width="11.42578125" style="261"/>
    <col min="5633" max="5633" width="4.140625" style="261" customWidth="1"/>
    <col min="5634" max="5634" width="15.85546875" style="261" customWidth="1"/>
    <col min="5635" max="5635" width="11.42578125" style="261"/>
    <col min="5636" max="5636" width="14.28515625" style="261" customWidth="1"/>
    <col min="5637" max="5637" width="6.85546875" style="261" customWidth="1"/>
    <col min="5638" max="5638" width="14.28515625" style="261" customWidth="1"/>
    <col min="5639" max="5639" width="11.42578125" style="261"/>
    <col min="5640" max="5640" width="7.5703125" style="261" customWidth="1"/>
    <col min="5641" max="5641" width="5" style="261" customWidth="1"/>
    <col min="5642" max="5642" width="7.42578125" style="261" customWidth="1"/>
    <col min="5643" max="5643" width="18" style="261" customWidth="1"/>
    <col min="5644" max="5644" width="15.28515625" style="261" customWidth="1"/>
    <col min="5645" max="5645" width="11.42578125" style="261"/>
    <col min="5646" max="5646" width="1.5703125" style="261" customWidth="1"/>
    <col min="5647" max="5888" width="11.42578125" style="261"/>
    <col min="5889" max="5889" width="4.140625" style="261" customWidth="1"/>
    <col min="5890" max="5890" width="15.85546875" style="261" customWidth="1"/>
    <col min="5891" max="5891" width="11.42578125" style="261"/>
    <col min="5892" max="5892" width="14.28515625" style="261" customWidth="1"/>
    <col min="5893" max="5893" width="6.85546875" style="261" customWidth="1"/>
    <col min="5894" max="5894" width="14.28515625" style="261" customWidth="1"/>
    <col min="5895" max="5895" width="11.42578125" style="261"/>
    <col min="5896" max="5896" width="7.5703125" style="261" customWidth="1"/>
    <col min="5897" max="5897" width="5" style="261" customWidth="1"/>
    <col min="5898" max="5898" width="7.42578125" style="261" customWidth="1"/>
    <col min="5899" max="5899" width="18" style="261" customWidth="1"/>
    <col min="5900" max="5900" width="15.28515625" style="261" customWidth="1"/>
    <col min="5901" max="5901" width="11.42578125" style="261"/>
    <col min="5902" max="5902" width="1.5703125" style="261" customWidth="1"/>
    <col min="5903" max="6144" width="11.42578125" style="261"/>
    <col min="6145" max="6145" width="4.140625" style="261" customWidth="1"/>
    <col min="6146" max="6146" width="15.85546875" style="261" customWidth="1"/>
    <col min="6147" max="6147" width="11.42578125" style="261"/>
    <col min="6148" max="6148" width="14.28515625" style="261" customWidth="1"/>
    <col min="6149" max="6149" width="6.85546875" style="261" customWidth="1"/>
    <col min="6150" max="6150" width="14.28515625" style="261" customWidth="1"/>
    <col min="6151" max="6151" width="11.42578125" style="261"/>
    <col min="6152" max="6152" width="7.5703125" style="261" customWidth="1"/>
    <col min="6153" max="6153" width="5" style="261" customWidth="1"/>
    <col min="6154" max="6154" width="7.42578125" style="261" customWidth="1"/>
    <col min="6155" max="6155" width="18" style="261" customWidth="1"/>
    <col min="6156" max="6156" width="15.28515625" style="261" customWidth="1"/>
    <col min="6157" max="6157" width="11.42578125" style="261"/>
    <col min="6158" max="6158" width="1.5703125" style="261" customWidth="1"/>
    <col min="6159" max="6400" width="11.42578125" style="261"/>
    <col min="6401" max="6401" width="4.140625" style="261" customWidth="1"/>
    <col min="6402" max="6402" width="15.85546875" style="261" customWidth="1"/>
    <col min="6403" max="6403" width="11.42578125" style="261"/>
    <col min="6404" max="6404" width="14.28515625" style="261" customWidth="1"/>
    <col min="6405" max="6405" width="6.85546875" style="261" customWidth="1"/>
    <col min="6406" max="6406" width="14.28515625" style="261" customWidth="1"/>
    <col min="6407" max="6407" width="11.42578125" style="261"/>
    <col min="6408" max="6408" width="7.5703125" style="261" customWidth="1"/>
    <col min="6409" max="6409" width="5" style="261" customWidth="1"/>
    <col min="6410" max="6410" width="7.42578125" style="261" customWidth="1"/>
    <col min="6411" max="6411" width="18" style="261" customWidth="1"/>
    <col min="6412" max="6412" width="15.28515625" style="261" customWidth="1"/>
    <col min="6413" max="6413" width="11.42578125" style="261"/>
    <col min="6414" max="6414" width="1.5703125" style="261" customWidth="1"/>
    <col min="6415" max="6656" width="11.42578125" style="261"/>
    <col min="6657" max="6657" width="4.140625" style="261" customWidth="1"/>
    <col min="6658" max="6658" width="15.85546875" style="261" customWidth="1"/>
    <col min="6659" max="6659" width="11.42578125" style="261"/>
    <col min="6660" max="6660" width="14.28515625" style="261" customWidth="1"/>
    <col min="6661" max="6661" width="6.85546875" style="261" customWidth="1"/>
    <col min="6662" max="6662" width="14.28515625" style="261" customWidth="1"/>
    <col min="6663" max="6663" width="11.42578125" style="261"/>
    <col min="6664" max="6664" width="7.5703125" style="261" customWidth="1"/>
    <col min="6665" max="6665" width="5" style="261" customWidth="1"/>
    <col min="6666" max="6666" width="7.42578125" style="261" customWidth="1"/>
    <col min="6667" max="6667" width="18" style="261" customWidth="1"/>
    <col min="6668" max="6668" width="15.28515625" style="261" customWidth="1"/>
    <col min="6669" max="6669" width="11.42578125" style="261"/>
    <col min="6670" max="6670" width="1.5703125" style="261" customWidth="1"/>
    <col min="6671" max="6912" width="11.42578125" style="261"/>
    <col min="6913" max="6913" width="4.140625" style="261" customWidth="1"/>
    <col min="6914" max="6914" width="15.85546875" style="261" customWidth="1"/>
    <col min="6915" max="6915" width="11.42578125" style="261"/>
    <col min="6916" max="6916" width="14.28515625" style="261" customWidth="1"/>
    <col min="6917" max="6917" width="6.85546875" style="261" customWidth="1"/>
    <col min="6918" max="6918" width="14.28515625" style="261" customWidth="1"/>
    <col min="6919" max="6919" width="11.42578125" style="261"/>
    <col min="6920" max="6920" width="7.5703125" style="261" customWidth="1"/>
    <col min="6921" max="6921" width="5" style="261" customWidth="1"/>
    <col min="6922" max="6922" width="7.42578125" style="261" customWidth="1"/>
    <col min="6923" max="6923" width="18" style="261" customWidth="1"/>
    <col min="6924" max="6924" width="15.28515625" style="261" customWidth="1"/>
    <col min="6925" max="6925" width="11.42578125" style="261"/>
    <col min="6926" max="6926" width="1.5703125" style="261" customWidth="1"/>
    <col min="6927" max="7168" width="11.42578125" style="261"/>
    <col min="7169" max="7169" width="4.140625" style="261" customWidth="1"/>
    <col min="7170" max="7170" width="15.85546875" style="261" customWidth="1"/>
    <col min="7171" max="7171" width="11.42578125" style="261"/>
    <col min="7172" max="7172" width="14.28515625" style="261" customWidth="1"/>
    <col min="7173" max="7173" width="6.85546875" style="261" customWidth="1"/>
    <col min="7174" max="7174" width="14.28515625" style="261" customWidth="1"/>
    <col min="7175" max="7175" width="11.42578125" style="261"/>
    <col min="7176" max="7176" width="7.5703125" style="261" customWidth="1"/>
    <col min="7177" max="7177" width="5" style="261" customWidth="1"/>
    <col min="7178" max="7178" width="7.42578125" style="261" customWidth="1"/>
    <col min="7179" max="7179" width="18" style="261" customWidth="1"/>
    <col min="7180" max="7180" width="15.28515625" style="261" customWidth="1"/>
    <col min="7181" max="7181" width="11.42578125" style="261"/>
    <col min="7182" max="7182" width="1.5703125" style="261" customWidth="1"/>
    <col min="7183" max="7424" width="11.42578125" style="261"/>
    <col min="7425" max="7425" width="4.140625" style="261" customWidth="1"/>
    <col min="7426" max="7426" width="15.85546875" style="261" customWidth="1"/>
    <col min="7427" max="7427" width="11.42578125" style="261"/>
    <col min="7428" max="7428" width="14.28515625" style="261" customWidth="1"/>
    <col min="7429" max="7429" width="6.85546875" style="261" customWidth="1"/>
    <col min="7430" max="7430" width="14.28515625" style="261" customWidth="1"/>
    <col min="7431" max="7431" width="11.42578125" style="261"/>
    <col min="7432" max="7432" width="7.5703125" style="261" customWidth="1"/>
    <col min="7433" max="7433" width="5" style="261" customWidth="1"/>
    <col min="7434" max="7434" width="7.42578125" style="261" customWidth="1"/>
    <col min="7435" max="7435" width="18" style="261" customWidth="1"/>
    <col min="7436" max="7436" width="15.28515625" style="261" customWidth="1"/>
    <col min="7437" max="7437" width="11.42578125" style="261"/>
    <col min="7438" max="7438" width="1.5703125" style="261" customWidth="1"/>
    <col min="7439" max="7680" width="11.42578125" style="261"/>
    <col min="7681" max="7681" width="4.140625" style="261" customWidth="1"/>
    <col min="7682" max="7682" width="15.85546875" style="261" customWidth="1"/>
    <col min="7683" max="7683" width="11.42578125" style="261"/>
    <col min="7684" max="7684" width="14.28515625" style="261" customWidth="1"/>
    <col min="7685" max="7685" width="6.85546875" style="261" customWidth="1"/>
    <col min="7686" max="7686" width="14.28515625" style="261" customWidth="1"/>
    <col min="7687" max="7687" width="11.42578125" style="261"/>
    <col min="7688" max="7688" width="7.5703125" style="261" customWidth="1"/>
    <col min="7689" max="7689" width="5" style="261" customWidth="1"/>
    <col min="7690" max="7690" width="7.42578125" style="261" customWidth="1"/>
    <col min="7691" max="7691" width="18" style="261" customWidth="1"/>
    <col min="7692" max="7692" width="15.28515625" style="261" customWidth="1"/>
    <col min="7693" max="7693" width="11.42578125" style="261"/>
    <col min="7694" max="7694" width="1.5703125" style="261" customWidth="1"/>
    <col min="7695" max="7936" width="11.42578125" style="261"/>
    <col min="7937" max="7937" width="4.140625" style="261" customWidth="1"/>
    <col min="7938" max="7938" width="15.85546875" style="261" customWidth="1"/>
    <col min="7939" max="7939" width="11.42578125" style="261"/>
    <col min="7940" max="7940" width="14.28515625" style="261" customWidth="1"/>
    <col min="7941" max="7941" width="6.85546875" style="261" customWidth="1"/>
    <col min="7942" max="7942" width="14.28515625" style="261" customWidth="1"/>
    <col min="7943" max="7943" width="11.42578125" style="261"/>
    <col min="7944" max="7944" width="7.5703125" style="261" customWidth="1"/>
    <col min="7945" max="7945" width="5" style="261" customWidth="1"/>
    <col min="7946" max="7946" width="7.42578125" style="261" customWidth="1"/>
    <col min="7947" max="7947" width="18" style="261" customWidth="1"/>
    <col min="7948" max="7948" width="15.28515625" style="261" customWidth="1"/>
    <col min="7949" max="7949" width="11.42578125" style="261"/>
    <col min="7950" max="7950" width="1.5703125" style="261" customWidth="1"/>
    <col min="7951" max="8192" width="11.42578125" style="261"/>
    <col min="8193" max="8193" width="4.140625" style="261" customWidth="1"/>
    <col min="8194" max="8194" width="15.85546875" style="261" customWidth="1"/>
    <col min="8195" max="8195" width="11.42578125" style="261"/>
    <col min="8196" max="8196" width="14.28515625" style="261" customWidth="1"/>
    <col min="8197" max="8197" width="6.85546875" style="261" customWidth="1"/>
    <col min="8198" max="8198" width="14.28515625" style="261" customWidth="1"/>
    <col min="8199" max="8199" width="11.42578125" style="261"/>
    <col min="8200" max="8200" width="7.5703125" style="261" customWidth="1"/>
    <col min="8201" max="8201" width="5" style="261" customWidth="1"/>
    <col min="8202" max="8202" width="7.42578125" style="261" customWidth="1"/>
    <col min="8203" max="8203" width="18" style="261" customWidth="1"/>
    <col min="8204" max="8204" width="15.28515625" style="261" customWidth="1"/>
    <col min="8205" max="8205" width="11.42578125" style="261"/>
    <col min="8206" max="8206" width="1.5703125" style="261" customWidth="1"/>
    <col min="8207" max="8448" width="11.42578125" style="261"/>
    <col min="8449" max="8449" width="4.140625" style="261" customWidth="1"/>
    <col min="8450" max="8450" width="15.85546875" style="261" customWidth="1"/>
    <col min="8451" max="8451" width="11.42578125" style="261"/>
    <col min="8452" max="8452" width="14.28515625" style="261" customWidth="1"/>
    <col min="8453" max="8453" width="6.85546875" style="261" customWidth="1"/>
    <col min="8454" max="8454" width="14.28515625" style="261" customWidth="1"/>
    <col min="8455" max="8455" width="11.42578125" style="261"/>
    <col min="8456" max="8456" width="7.5703125" style="261" customWidth="1"/>
    <col min="8457" max="8457" width="5" style="261" customWidth="1"/>
    <col min="8458" max="8458" width="7.42578125" style="261" customWidth="1"/>
    <col min="8459" max="8459" width="18" style="261" customWidth="1"/>
    <col min="8460" max="8460" width="15.28515625" style="261" customWidth="1"/>
    <col min="8461" max="8461" width="11.42578125" style="261"/>
    <col min="8462" max="8462" width="1.5703125" style="261" customWidth="1"/>
    <col min="8463" max="8704" width="11.42578125" style="261"/>
    <col min="8705" max="8705" width="4.140625" style="261" customWidth="1"/>
    <col min="8706" max="8706" width="15.85546875" style="261" customWidth="1"/>
    <col min="8707" max="8707" width="11.42578125" style="261"/>
    <col min="8708" max="8708" width="14.28515625" style="261" customWidth="1"/>
    <col min="8709" max="8709" width="6.85546875" style="261" customWidth="1"/>
    <col min="8710" max="8710" width="14.28515625" style="261" customWidth="1"/>
    <col min="8711" max="8711" width="11.42578125" style="261"/>
    <col min="8712" max="8712" width="7.5703125" style="261" customWidth="1"/>
    <col min="8713" max="8713" width="5" style="261" customWidth="1"/>
    <col min="8714" max="8714" width="7.42578125" style="261" customWidth="1"/>
    <col min="8715" max="8715" width="18" style="261" customWidth="1"/>
    <col min="8716" max="8716" width="15.28515625" style="261" customWidth="1"/>
    <col min="8717" max="8717" width="11.42578125" style="261"/>
    <col min="8718" max="8718" width="1.5703125" style="261" customWidth="1"/>
    <col min="8719" max="8960" width="11.42578125" style="261"/>
    <col min="8961" max="8961" width="4.140625" style="261" customWidth="1"/>
    <col min="8962" max="8962" width="15.85546875" style="261" customWidth="1"/>
    <col min="8963" max="8963" width="11.42578125" style="261"/>
    <col min="8964" max="8964" width="14.28515625" style="261" customWidth="1"/>
    <col min="8965" max="8965" width="6.85546875" style="261" customWidth="1"/>
    <col min="8966" max="8966" width="14.28515625" style="261" customWidth="1"/>
    <col min="8967" max="8967" width="11.42578125" style="261"/>
    <col min="8968" max="8968" width="7.5703125" style="261" customWidth="1"/>
    <col min="8969" max="8969" width="5" style="261" customWidth="1"/>
    <col min="8970" max="8970" width="7.42578125" style="261" customWidth="1"/>
    <col min="8971" max="8971" width="18" style="261" customWidth="1"/>
    <col min="8972" max="8972" width="15.28515625" style="261" customWidth="1"/>
    <col min="8973" max="8973" width="11.42578125" style="261"/>
    <col min="8974" max="8974" width="1.5703125" style="261" customWidth="1"/>
    <col min="8975" max="9216" width="11.42578125" style="261"/>
    <col min="9217" max="9217" width="4.140625" style="261" customWidth="1"/>
    <col min="9218" max="9218" width="15.85546875" style="261" customWidth="1"/>
    <col min="9219" max="9219" width="11.42578125" style="261"/>
    <col min="9220" max="9220" width="14.28515625" style="261" customWidth="1"/>
    <col min="9221" max="9221" width="6.85546875" style="261" customWidth="1"/>
    <col min="9222" max="9222" width="14.28515625" style="261" customWidth="1"/>
    <col min="9223" max="9223" width="11.42578125" style="261"/>
    <col min="9224" max="9224" width="7.5703125" style="261" customWidth="1"/>
    <col min="9225" max="9225" width="5" style="261" customWidth="1"/>
    <col min="9226" max="9226" width="7.42578125" style="261" customWidth="1"/>
    <col min="9227" max="9227" width="18" style="261" customWidth="1"/>
    <col min="9228" max="9228" width="15.28515625" style="261" customWidth="1"/>
    <col min="9229" max="9229" width="11.42578125" style="261"/>
    <col min="9230" max="9230" width="1.5703125" style="261" customWidth="1"/>
    <col min="9231" max="9472" width="11.42578125" style="261"/>
    <col min="9473" max="9473" width="4.140625" style="261" customWidth="1"/>
    <col min="9474" max="9474" width="15.85546875" style="261" customWidth="1"/>
    <col min="9475" max="9475" width="11.42578125" style="261"/>
    <col min="9476" max="9476" width="14.28515625" style="261" customWidth="1"/>
    <col min="9477" max="9477" width="6.85546875" style="261" customWidth="1"/>
    <col min="9478" max="9478" width="14.28515625" style="261" customWidth="1"/>
    <col min="9479" max="9479" width="11.42578125" style="261"/>
    <col min="9480" max="9480" width="7.5703125" style="261" customWidth="1"/>
    <col min="9481" max="9481" width="5" style="261" customWidth="1"/>
    <col min="9482" max="9482" width="7.42578125" style="261" customWidth="1"/>
    <col min="9483" max="9483" width="18" style="261" customWidth="1"/>
    <col min="9484" max="9484" width="15.28515625" style="261" customWidth="1"/>
    <col min="9485" max="9485" width="11.42578125" style="261"/>
    <col min="9486" max="9486" width="1.5703125" style="261" customWidth="1"/>
    <col min="9487" max="9728" width="11.42578125" style="261"/>
    <col min="9729" max="9729" width="4.140625" style="261" customWidth="1"/>
    <col min="9730" max="9730" width="15.85546875" style="261" customWidth="1"/>
    <col min="9731" max="9731" width="11.42578125" style="261"/>
    <col min="9732" max="9732" width="14.28515625" style="261" customWidth="1"/>
    <col min="9733" max="9733" width="6.85546875" style="261" customWidth="1"/>
    <col min="9734" max="9734" width="14.28515625" style="261" customWidth="1"/>
    <col min="9735" max="9735" width="11.42578125" style="261"/>
    <col min="9736" max="9736" width="7.5703125" style="261" customWidth="1"/>
    <col min="9737" max="9737" width="5" style="261" customWidth="1"/>
    <col min="9738" max="9738" width="7.42578125" style="261" customWidth="1"/>
    <col min="9739" max="9739" width="18" style="261" customWidth="1"/>
    <col min="9740" max="9740" width="15.28515625" style="261" customWidth="1"/>
    <col min="9741" max="9741" width="11.42578125" style="261"/>
    <col min="9742" max="9742" width="1.5703125" style="261" customWidth="1"/>
    <col min="9743" max="9984" width="11.42578125" style="261"/>
    <col min="9985" max="9985" width="4.140625" style="261" customWidth="1"/>
    <col min="9986" max="9986" width="15.85546875" style="261" customWidth="1"/>
    <col min="9987" max="9987" width="11.42578125" style="261"/>
    <col min="9988" max="9988" width="14.28515625" style="261" customWidth="1"/>
    <col min="9989" max="9989" width="6.85546875" style="261" customWidth="1"/>
    <col min="9990" max="9990" width="14.28515625" style="261" customWidth="1"/>
    <col min="9991" max="9991" width="11.42578125" style="261"/>
    <col min="9992" max="9992" width="7.5703125" style="261" customWidth="1"/>
    <col min="9993" max="9993" width="5" style="261" customWidth="1"/>
    <col min="9994" max="9994" width="7.42578125" style="261" customWidth="1"/>
    <col min="9995" max="9995" width="18" style="261" customWidth="1"/>
    <col min="9996" max="9996" width="15.28515625" style="261" customWidth="1"/>
    <col min="9997" max="9997" width="11.42578125" style="261"/>
    <col min="9998" max="9998" width="1.5703125" style="261" customWidth="1"/>
    <col min="9999" max="10240" width="11.42578125" style="261"/>
    <col min="10241" max="10241" width="4.140625" style="261" customWidth="1"/>
    <col min="10242" max="10242" width="15.85546875" style="261" customWidth="1"/>
    <col min="10243" max="10243" width="11.42578125" style="261"/>
    <col min="10244" max="10244" width="14.28515625" style="261" customWidth="1"/>
    <col min="10245" max="10245" width="6.85546875" style="261" customWidth="1"/>
    <col min="10246" max="10246" width="14.28515625" style="261" customWidth="1"/>
    <col min="10247" max="10247" width="11.42578125" style="261"/>
    <col min="10248" max="10248" width="7.5703125" style="261" customWidth="1"/>
    <col min="10249" max="10249" width="5" style="261" customWidth="1"/>
    <col min="10250" max="10250" width="7.42578125" style="261" customWidth="1"/>
    <col min="10251" max="10251" width="18" style="261" customWidth="1"/>
    <col min="10252" max="10252" width="15.28515625" style="261" customWidth="1"/>
    <col min="10253" max="10253" width="11.42578125" style="261"/>
    <col min="10254" max="10254" width="1.5703125" style="261" customWidth="1"/>
    <col min="10255" max="10496" width="11.42578125" style="261"/>
    <col min="10497" max="10497" width="4.140625" style="261" customWidth="1"/>
    <col min="10498" max="10498" width="15.85546875" style="261" customWidth="1"/>
    <col min="10499" max="10499" width="11.42578125" style="261"/>
    <col min="10500" max="10500" width="14.28515625" style="261" customWidth="1"/>
    <col min="10501" max="10501" width="6.85546875" style="261" customWidth="1"/>
    <col min="10502" max="10502" width="14.28515625" style="261" customWidth="1"/>
    <col min="10503" max="10503" width="11.42578125" style="261"/>
    <col min="10504" max="10504" width="7.5703125" style="261" customWidth="1"/>
    <col min="10505" max="10505" width="5" style="261" customWidth="1"/>
    <col min="10506" max="10506" width="7.42578125" style="261" customWidth="1"/>
    <col min="10507" max="10507" width="18" style="261" customWidth="1"/>
    <col min="10508" max="10508" width="15.28515625" style="261" customWidth="1"/>
    <col min="10509" max="10509" width="11.42578125" style="261"/>
    <col min="10510" max="10510" width="1.5703125" style="261" customWidth="1"/>
    <col min="10511" max="10752" width="11.42578125" style="261"/>
    <col min="10753" max="10753" width="4.140625" style="261" customWidth="1"/>
    <col min="10754" max="10754" width="15.85546875" style="261" customWidth="1"/>
    <col min="10755" max="10755" width="11.42578125" style="261"/>
    <col min="10756" max="10756" width="14.28515625" style="261" customWidth="1"/>
    <col min="10757" max="10757" width="6.85546875" style="261" customWidth="1"/>
    <col min="10758" max="10758" width="14.28515625" style="261" customWidth="1"/>
    <col min="10759" max="10759" width="11.42578125" style="261"/>
    <col min="10760" max="10760" width="7.5703125" style="261" customWidth="1"/>
    <col min="10761" max="10761" width="5" style="261" customWidth="1"/>
    <col min="10762" max="10762" width="7.42578125" style="261" customWidth="1"/>
    <col min="10763" max="10763" width="18" style="261" customWidth="1"/>
    <col min="10764" max="10764" width="15.28515625" style="261" customWidth="1"/>
    <col min="10765" max="10765" width="11.42578125" style="261"/>
    <col min="10766" max="10766" width="1.5703125" style="261" customWidth="1"/>
    <col min="10767" max="11008" width="11.42578125" style="261"/>
    <col min="11009" max="11009" width="4.140625" style="261" customWidth="1"/>
    <col min="11010" max="11010" width="15.85546875" style="261" customWidth="1"/>
    <col min="11011" max="11011" width="11.42578125" style="261"/>
    <col min="11012" max="11012" width="14.28515625" style="261" customWidth="1"/>
    <col min="11013" max="11013" width="6.85546875" style="261" customWidth="1"/>
    <col min="11014" max="11014" width="14.28515625" style="261" customWidth="1"/>
    <col min="11015" max="11015" width="11.42578125" style="261"/>
    <col min="11016" max="11016" width="7.5703125" style="261" customWidth="1"/>
    <col min="11017" max="11017" width="5" style="261" customWidth="1"/>
    <col min="11018" max="11018" width="7.42578125" style="261" customWidth="1"/>
    <col min="11019" max="11019" width="18" style="261" customWidth="1"/>
    <col min="11020" max="11020" width="15.28515625" style="261" customWidth="1"/>
    <col min="11021" max="11021" width="11.42578125" style="261"/>
    <col min="11022" max="11022" width="1.5703125" style="261" customWidth="1"/>
    <col min="11023" max="11264" width="11.42578125" style="261"/>
    <col min="11265" max="11265" width="4.140625" style="261" customWidth="1"/>
    <col min="11266" max="11266" width="15.85546875" style="261" customWidth="1"/>
    <col min="11267" max="11267" width="11.42578125" style="261"/>
    <col min="11268" max="11268" width="14.28515625" style="261" customWidth="1"/>
    <col min="11269" max="11269" width="6.85546875" style="261" customWidth="1"/>
    <col min="11270" max="11270" width="14.28515625" style="261" customWidth="1"/>
    <col min="11271" max="11271" width="11.42578125" style="261"/>
    <col min="11272" max="11272" width="7.5703125" style="261" customWidth="1"/>
    <col min="11273" max="11273" width="5" style="261" customWidth="1"/>
    <col min="11274" max="11274" width="7.42578125" style="261" customWidth="1"/>
    <col min="11275" max="11275" width="18" style="261" customWidth="1"/>
    <col min="11276" max="11276" width="15.28515625" style="261" customWidth="1"/>
    <col min="11277" max="11277" width="11.42578125" style="261"/>
    <col min="11278" max="11278" width="1.5703125" style="261" customWidth="1"/>
    <col min="11279" max="11520" width="11.42578125" style="261"/>
    <col min="11521" max="11521" width="4.140625" style="261" customWidth="1"/>
    <col min="11522" max="11522" width="15.85546875" style="261" customWidth="1"/>
    <col min="11523" max="11523" width="11.42578125" style="261"/>
    <col min="11524" max="11524" width="14.28515625" style="261" customWidth="1"/>
    <col min="11525" max="11525" width="6.85546875" style="261" customWidth="1"/>
    <col min="11526" max="11526" width="14.28515625" style="261" customWidth="1"/>
    <col min="11527" max="11527" width="11.42578125" style="261"/>
    <col min="11528" max="11528" width="7.5703125" style="261" customWidth="1"/>
    <col min="11529" max="11529" width="5" style="261" customWidth="1"/>
    <col min="11530" max="11530" width="7.42578125" style="261" customWidth="1"/>
    <col min="11531" max="11531" width="18" style="261" customWidth="1"/>
    <col min="11532" max="11532" width="15.28515625" style="261" customWidth="1"/>
    <col min="11533" max="11533" width="11.42578125" style="261"/>
    <col min="11534" max="11534" width="1.5703125" style="261" customWidth="1"/>
    <col min="11535" max="11776" width="11.42578125" style="261"/>
    <col min="11777" max="11777" width="4.140625" style="261" customWidth="1"/>
    <col min="11778" max="11778" width="15.85546875" style="261" customWidth="1"/>
    <col min="11779" max="11779" width="11.42578125" style="261"/>
    <col min="11780" max="11780" width="14.28515625" style="261" customWidth="1"/>
    <col min="11781" max="11781" width="6.85546875" style="261" customWidth="1"/>
    <col min="11782" max="11782" width="14.28515625" style="261" customWidth="1"/>
    <col min="11783" max="11783" width="11.42578125" style="261"/>
    <col min="11784" max="11784" width="7.5703125" style="261" customWidth="1"/>
    <col min="11785" max="11785" width="5" style="261" customWidth="1"/>
    <col min="11786" max="11786" width="7.42578125" style="261" customWidth="1"/>
    <col min="11787" max="11787" width="18" style="261" customWidth="1"/>
    <col min="11788" max="11788" width="15.28515625" style="261" customWidth="1"/>
    <col min="11789" max="11789" width="11.42578125" style="261"/>
    <col min="11790" max="11790" width="1.5703125" style="261" customWidth="1"/>
    <col min="11791" max="12032" width="11.42578125" style="261"/>
    <col min="12033" max="12033" width="4.140625" style="261" customWidth="1"/>
    <col min="12034" max="12034" width="15.85546875" style="261" customWidth="1"/>
    <col min="12035" max="12035" width="11.42578125" style="261"/>
    <col min="12036" max="12036" width="14.28515625" style="261" customWidth="1"/>
    <col min="12037" max="12037" width="6.85546875" style="261" customWidth="1"/>
    <col min="12038" max="12038" width="14.28515625" style="261" customWidth="1"/>
    <col min="12039" max="12039" width="11.42578125" style="261"/>
    <col min="12040" max="12040" width="7.5703125" style="261" customWidth="1"/>
    <col min="12041" max="12041" width="5" style="261" customWidth="1"/>
    <col min="12042" max="12042" width="7.42578125" style="261" customWidth="1"/>
    <col min="12043" max="12043" width="18" style="261" customWidth="1"/>
    <col min="12044" max="12044" width="15.28515625" style="261" customWidth="1"/>
    <col min="12045" max="12045" width="11.42578125" style="261"/>
    <col min="12046" max="12046" width="1.5703125" style="261" customWidth="1"/>
    <col min="12047" max="12288" width="11.42578125" style="261"/>
    <col min="12289" max="12289" width="4.140625" style="261" customWidth="1"/>
    <col min="12290" max="12290" width="15.85546875" style="261" customWidth="1"/>
    <col min="12291" max="12291" width="11.42578125" style="261"/>
    <col min="12292" max="12292" width="14.28515625" style="261" customWidth="1"/>
    <col min="12293" max="12293" width="6.85546875" style="261" customWidth="1"/>
    <col min="12294" max="12294" width="14.28515625" style="261" customWidth="1"/>
    <col min="12295" max="12295" width="11.42578125" style="261"/>
    <col min="12296" max="12296" width="7.5703125" style="261" customWidth="1"/>
    <col min="12297" max="12297" width="5" style="261" customWidth="1"/>
    <col min="12298" max="12298" width="7.42578125" style="261" customWidth="1"/>
    <col min="12299" max="12299" width="18" style="261" customWidth="1"/>
    <col min="12300" max="12300" width="15.28515625" style="261" customWidth="1"/>
    <col min="12301" max="12301" width="11.42578125" style="261"/>
    <col min="12302" max="12302" width="1.5703125" style="261" customWidth="1"/>
    <col min="12303" max="12544" width="11.42578125" style="261"/>
    <col min="12545" max="12545" width="4.140625" style="261" customWidth="1"/>
    <col min="12546" max="12546" width="15.85546875" style="261" customWidth="1"/>
    <col min="12547" max="12547" width="11.42578125" style="261"/>
    <col min="12548" max="12548" width="14.28515625" style="261" customWidth="1"/>
    <col min="12549" max="12549" width="6.85546875" style="261" customWidth="1"/>
    <col min="12550" max="12550" width="14.28515625" style="261" customWidth="1"/>
    <col min="12551" max="12551" width="11.42578125" style="261"/>
    <col min="12552" max="12552" width="7.5703125" style="261" customWidth="1"/>
    <col min="12553" max="12553" width="5" style="261" customWidth="1"/>
    <col min="12554" max="12554" width="7.42578125" style="261" customWidth="1"/>
    <col min="12555" max="12555" width="18" style="261" customWidth="1"/>
    <col min="12556" max="12556" width="15.28515625" style="261" customWidth="1"/>
    <col min="12557" max="12557" width="11.42578125" style="261"/>
    <col min="12558" max="12558" width="1.5703125" style="261" customWidth="1"/>
    <col min="12559" max="12800" width="11.42578125" style="261"/>
    <col min="12801" max="12801" width="4.140625" style="261" customWidth="1"/>
    <col min="12802" max="12802" width="15.85546875" style="261" customWidth="1"/>
    <col min="12803" max="12803" width="11.42578125" style="261"/>
    <col min="12804" max="12804" width="14.28515625" style="261" customWidth="1"/>
    <col min="12805" max="12805" width="6.85546875" style="261" customWidth="1"/>
    <col min="12806" max="12806" width="14.28515625" style="261" customWidth="1"/>
    <col min="12807" max="12807" width="11.42578125" style="261"/>
    <col min="12808" max="12808" width="7.5703125" style="261" customWidth="1"/>
    <col min="12809" max="12809" width="5" style="261" customWidth="1"/>
    <col min="12810" max="12810" width="7.42578125" style="261" customWidth="1"/>
    <col min="12811" max="12811" width="18" style="261" customWidth="1"/>
    <col min="12812" max="12812" width="15.28515625" style="261" customWidth="1"/>
    <col min="12813" max="12813" width="11.42578125" style="261"/>
    <col min="12814" max="12814" width="1.5703125" style="261" customWidth="1"/>
    <col min="12815" max="13056" width="11.42578125" style="261"/>
    <col min="13057" max="13057" width="4.140625" style="261" customWidth="1"/>
    <col min="13058" max="13058" width="15.85546875" style="261" customWidth="1"/>
    <col min="13059" max="13059" width="11.42578125" style="261"/>
    <col min="13060" max="13060" width="14.28515625" style="261" customWidth="1"/>
    <col min="13061" max="13061" width="6.85546875" style="261" customWidth="1"/>
    <col min="13062" max="13062" width="14.28515625" style="261" customWidth="1"/>
    <col min="13063" max="13063" width="11.42578125" style="261"/>
    <col min="13064" max="13064" width="7.5703125" style="261" customWidth="1"/>
    <col min="13065" max="13065" width="5" style="261" customWidth="1"/>
    <col min="13066" max="13066" width="7.42578125" style="261" customWidth="1"/>
    <col min="13067" max="13067" width="18" style="261" customWidth="1"/>
    <col min="13068" max="13068" width="15.28515625" style="261" customWidth="1"/>
    <col min="13069" max="13069" width="11.42578125" style="261"/>
    <col min="13070" max="13070" width="1.5703125" style="261" customWidth="1"/>
    <col min="13071" max="13312" width="11.42578125" style="261"/>
    <col min="13313" max="13313" width="4.140625" style="261" customWidth="1"/>
    <col min="13314" max="13314" width="15.85546875" style="261" customWidth="1"/>
    <col min="13315" max="13315" width="11.42578125" style="261"/>
    <col min="13316" max="13316" width="14.28515625" style="261" customWidth="1"/>
    <col min="13317" max="13317" width="6.85546875" style="261" customWidth="1"/>
    <col min="13318" max="13318" width="14.28515625" style="261" customWidth="1"/>
    <col min="13319" max="13319" width="11.42578125" style="261"/>
    <col min="13320" max="13320" width="7.5703125" style="261" customWidth="1"/>
    <col min="13321" max="13321" width="5" style="261" customWidth="1"/>
    <col min="13322" max="13322" width="7.42578125" style="261" customWidth="1"/>
    <col min="13323" max="13323" width="18" style="261" customWidth="1"/>
    <col min="13324" max="13324" width="15.28515625" style="261" customWidth="1"/>
    <col min="13325" max="13325" width="11.42578125" style="261"/>
    <col min="13326" max="13326" width="1.5703125" style="261" customWidth="1"/>
    <col min="13327" max="13568" width="11.42578125" style="261"/>
    <col min="13569" max="13569" width="4.140625" style="261" customWidth="1"/>
    <col min="13570" max="13570" width="15.85546875" style="261" customWidth="1"/>
    <col min="13571" max="13571" width="11.42578125" style="261"/>
    <col min="13572" max="13572" width="14.28515625" style="261" customWidth="1"/>
    <col min="13573" max="13573" width="6.85546875" style="261" customWidth="1"/>
    <col min="13574" max="13574" width="14.28515625" style="261" customWidth="1"/>
    <col min="13575" max="13575" width="11.42578125" style="261"/>
    <col min="13576" max="13576" width="7.5703125" style="261" customWidth="1"/>
    <col min="13577" max="13577" width="5" style="261" customWidth="1"/>
    <col min="13578" max="13578" width="7.42578125" style="261" customWidth="1"/>
    <col min="13579" max="13579" width="18" style="261" customWidth="1"/>
    <col min="13580" max="13580" width="15.28515625" style="261" customWidth="1"/>
    <col min="13581" max="13581" width="11.42578125" style="261"/>
    <col min="13582" max="13582" width="1.5703125" style="261" customWidth="1"/>
    <col min="13583" max="13824" width="11.42578125" style="261"/>
    <col min="13825" max="13825" width="4.140625" style="261" customWidth="1"/>
    <col min="13826" max="13826" width="15.85546875" style="261" customWidth="1"/>
    <col min="13827" max="13827" width="11.42578125" style="261"/>
    <col min="13828" max="13828" width="14.28515625" style="261" customWidth="1"/>
    <col min="13829" max="13829" width="6.85546875" style="261" customWidth="1"/>
    <col min="13830" max="13830" width="14.28515625" style="261" customWidth="1"/>
    <col min="13831" max="13831" width="11.42578125" style="261"/>
    <col min="13832" max="13832" width="7.5703125" style="261" customWidth="1"/>
    <col min="13833" max="13833" width="5" style="261" customWidth="1"/>
    <col min="13834" max="13834" width="7.42578125" style="261" customWidth="1"/>
    <col min="13835" max="13835" width="18" style="261" customWidth="1"/>
    <col min="13836" max="13836" width="15.28515625" style="261" customWidth="1"/>
    <col min="13837" max="13837" width="11.42578125" style="261"/>
    <col min="13838" max="13838" width="1.5703125" style="261" customWidth="1"/>
    <col min="13839" max="14080" width="11.42578125" style="261"/>
    <col min="14081" max="14081" width="4.140625" style="261" customWidth="1"/>
    <col min="14082" max="14082" width="15.85546875" style="261" customWidth="1"/>
    <col min="14083" max="14083" width="11.42578125" style="261"/>
    <col min="14084" max="14084" width="14.28515625" style="261" customWidth="1"/>
    <col min="14085" max="14085" width="6.85546875" style="261" customWidth="1"/>
    <col min="14086" max="14086" width="14.28515625" style="261" customWidth="1"/>
    <col min="14087" max="14087" width="11.42578125" style="261"/>
    <col min="14088" max="14088" width="7.5703125" style="261" customWidth="1"/>
    <col min="14089" max="14089" width="5" style="261" customWidth="1"/>
    <col min="14090" max="14090" width="7.42578125" style="261" customWidth="1"/>
    <col min="14091" max="14091" width="18" style="261" customWidth="1"/>
    <col min="14092" max="14092" width="15.28515625" style="261" customWidth="1"/>
    <col min="14093" max="14093" width="11.42578125" style="261"/>
    <col min="14094" max="14094" width="1.5703125" style="261" customWidth="1"/>
    <col min="14095" max="14336" width="11.42578125" style="261"/>
    <col min="14337" max="14337" width="4.140625" style="261" customWidth="1"/>
    <col min="14338" max="14338" width="15.85546875" style="261" customWidth="1"/>
    <col min="14339" max="14339" width="11.42578125" style="261"/>
    <col min="14340" max="14340" width="14.28515625" style="261" customWidth="1"/>
    <col min="14341" max="14341" width="6.85546875" style="261" customWidth="1"/>
    <col min="14342" max="14342" width="14.28515625" style="261" customWidth="1"/>
    <col min="14343" max="14343" width="11.42578125" style="261"/>
    <col min="14344" max="14344" width="7.5703125" style="261" customWidth="1"/>
    <col min="14345" max="14345" width="5" style="261" customWidth="1"/>
    <col min="14346" max="14346" width="7.42578125" style="261" customWidth="1"/>
    <col min="14347" max="14347" width="18" style="261" customWidth="1"/>
    <col min="14348" max="14348" width="15.28515625" style="261" customWidth="1"/>
    <col min="14349" max="14349" width="11.42578125" style="261"/>
    <col min="14350" max="14350" width="1.5703125" style="261" customWidth="1"/>
    <col min="14351" max="14592" width="11.42578125" style="261"/>
    <col min="14593" max="14593" width="4.140625" style="261" customWidth="1"/>
    <col min="14594" max="14594" width="15.85546875" style="261" customWidth="1"/>
    <col min="14595" max="14595" width="11.42578125" style="261"/>
    <col min="14596" max="14596" width="14.28515625" style="261" customWidth="1"/>
    <col min="14597" max="14597" width="6.85546875" style="261" customWidth="1"/>
    <col min="14598" max="14598" width="14.28515625" style="261" customWidth="1"/>
    <col min="14599" max="14599" width="11.42578125" style="261"/>
    <col min="14600" max="14600" width="7.5703125" style="261" customWidth="1"/>
    <col min="14601" max="14601" width="5" style="261" customWidth="1"/>
    <col min="14602" max="14602" width="7.42578125" style="261" customWidth="1"/>
    <col min="14603" max="14603" width="18" style="261" customWidth="1"/>
    <col min="14604" max="14604" width="15.28515625" style="261" customWidth="1"/>
    <col min="14605" max="14605" width="11.42578125" style="261"/>
    <col min="14606" max="14606" width="1.5703125" style="261" customWidth="1"/>
    <col min="14607" max="14848" width="11.42578125" style="261"/>
    <col min="14849" max="14849" width="4.140625" style="261" customWidth="1"/>
    <col min="14850" max="14850" width="15.85546875" style="261" customWidth="1"/>
    <col min="14851" max="14851" width="11.42578125" style="261"/>
    <col min="14852" max="14852" width="14.28515625" style="261" customWidth="1"/>
    <col min="14853" max="14853" width="6.85546875" style="261" customWidth="1"/>
    <col min="14854" max="14854" width="14.28515625" style="261" customWidth="1"/>
    <col min="14855" max="14855" width="11.42578125" style="261"/>
    <col min="14856" max="14856" width="7.5703125" style="261" customWidth="1"/>
    <col min="14857" max="14857" width="5" style="261" customWidth="1"/>
    <col min="14858" max="14858" width="7.42578125" style="261" customWidth="1"/>
    <col min="14859" max="14859" width="18" style="261" customWidth="1"/>
    <col min="14860" max="14860" width="15.28515625" style="261" customWidth="1"/>
    <col min="14861" max="14861" width="11.42578125" style="261"/>
    <col min="14862" max="14862" width="1.5703125" style="261" customWidth="1"/>
    <col min="14863" max="15104" width="11.42578125" style="261"/>
    <col min="15105" max="15105" width="4.140625" style="261" customWidth="1"/>
    <col min="15106" max="15106" width="15.85546875" style="261" customWidth="1"/>
    <col min="15107" max="15107" width="11.42578125" style="261"/>
    <col min="15108" max="15108" width="14.28515625" style="261" customWidth="1"/>
    <col min="15109" max="15109" width="6.85546875" style="261" customWidth="1"/>
    <col min="15110" max="15110" width="14.28515625" style="261" customWidth="1"/>
    <col min="15111" max="15111" width="11.42578125" style="261"/>
    <col min="15112" max="15112" width="7.5703125" style="261" customWidth="1"/>
    <col min="15113" max="15113" width="5" style="261" customWidth="1"/>
    <col min="15114" max="15114" width="7.42578125" style="261" customWidth="1"/>
    <col min="15115" max="15115" width="18" style="261" customWidth="1"/>
    <col min="15116" max="15116" width="15.28515625" style="261" customWidth="1"/>
    <col min="15117" max="15117" width="11.42578125" style="261"/>
    <col min="15118" max="15118" width="1.5703125" style="261" customWidth="1"/>
    <col min="15119" max="15360" width="11.42578125" style="261"/>
    <col min="15361" max="15361" width="4.140625" style="261" customWidth="1"/>
    <col min="15362" max="15362" width="15.85546875" style="261" customWidth="1"/>
    <col min="15363" max="15363" width="11.42578125" style="261"/>
    <col min="15364" max="15364" width="14.28515625" style="261" customWidth="1"/>
    <col min="15365" max="15365" width="6.85546875" style="261" customWidth="1"/>
    <col min="15366" max="15366" width="14.28515625" style="261" customWidth="1"/>
    <col min="15367" max="15367" width="11.42578125" style="261"/>
    <col min="15368" max="15368" width="7.5703125" style="261" customWidth="1"/>
    <col min="15369" max="15369" width="5" style="261" customWidth="1"/>
    <col min="15370" max="15370" width="7.42578125" style="261" customWidth="1"/>
    <col min="15371" max="15371" width="18" style="261" customWidth="1"/>
    <col min="15372" max="15372" width="15.28515625" style="261" customWidth="1"/>
    <col min="15373" max="15373" width="11.42578125" style="261"/>
    <col min="15374" max="15374" width="1.5703125" style="261" customWidth="1"/>
    <col min="15375" max="15616" width="11.42578125" style="261"/>
    <col min="15617" max="15617" width="4.140625" style="261" customWidth="1"/>
    <col min="15618" max="15618" width="15.85546875" style="261" customWidth="1"/>
    <col min="15619" max="15619" width="11.42578125" style="261"/>
    <col min="15620" max="15620" width="14.28515625" style="261" customWidth="1"/>
    <col min="15621" max="15621" width="6.85546875" style="261" customWidth="1"/>
    <col min="15622" max="15622" width="14.28515625" style="261" customWidth="1"/>
    <col min="15623" max="15623" width="11.42578125" style="261"/>
    <col min="15624" max="15624" width="7.5703125" style="261" customWidth="1"/>
    <col min="15625" max="15625" width="5" style="261" customWidth="1"/>
    <col min="15626" max="15626" width="7.42578125" style="261" customWidth="1"/>
    <col min="15627" max="15627" width="18" style="261" customWidth="1"/>
    <col min="15628" max="15628" width="15.28515625" style="261" customWidth="1"/>
    <col min="15629" max="15629" width="11.42578125" style="261"/>
    <col min="15630" max="15630" width="1.5703125" style="261" customWidth="1"/>
    <col min="15631" max="15872" width="11.42578125" style="261"/>
    <col min="15873" max="15873" width="4.140625" style="261" customWidth="1"/>
    <col min="15874" max="15874" width="15.85546875" style="261" customWidth="1"/>
    <col min="15875" max="15875" width="11.42578125" style="261"/>
    <col min="15876" max="15876" width="14.28515625" style="261" customWidth="1"/>
    <col min="15877" max="15877" width="6.85546875" style="261" customWidth="1"/>
    <col min="15878" max="15878" width="14.28515625" style="261" customWidth="1"/>
    <col min="15879" max="15879" width="11.42578125" style="261"/>
    <col min="15880" max="15880" width="7.5703125" style="261" customWidth="1"/>
    <col min="15881" max="15881" width="5" style="261" customWidth="1"/>
    <col min="15882" max="15882" width="7.42578125" style="261" customWidth="1"/>
    <col min="15883" max="15883" width="18" style="261" customWidth="1"/>
    <col min="15884" max="15884" width="15.28515625" style="261" customWidth="1"/>
    <col min="15885" max="15885" width="11.42578125" style="261"/>
    <col min="15886" max="15886" width="1.5703125" style="261" customWidth="1"/>
    <col min="15887" max="16128" width="11.42578125" style="261"/>
    <col min="16129" max="16129" width="4.140625" style="261" customWidth="1"/>
    <col min="16130" max="16130" width="15.85546875" style="261" customWidth="1"/>
    <col min="16131" max="16131" width="11.42578125" style="261"/>
    <col min="16132" max="16132" width="14.28515625" style="261" customWidth="1"/>
    <col min="16133" max="16133" width="6.85546875" style="261" customWidth="1"/>
    <col min="16134" max="16134" width="14.28515625" style="261" customWidth="1"/>
    <col min="16135" max="16135" width="11.42578125" style="261"/>
    <col min="16136" max="16136" width="7.5703125" style="261" customWidth="1"/>
    <col min="16137" max="16137" width="5" style="261" customWidth="1"/>
    <col min="16138" max="16138" width="7.42578125" style="261" customWidth="1"/>
    <col min="16139" max="16139" width="18" style="261" customWidth="1"/>
    <col min="16140" max="16140" width="15.28515625" style="261" customWidth="1"/>
    <col min="16141" max="16141" width="11.42578125" style="261"/>
    <col min="16142" max="16142" width="1.5703125" style="261" customWidth="1"/>
    <col min="16143" max="16384" width="11.42578125" style="261"/>
  </cols>
  <sheetData>
    <row r="1" spans="1:13" x14ac:dyDescent="0.2">
      <c r="B1" s="282"/>
      <c r="C1" s="282"/>
      <c r="F1" s="380"/>
      <c r="G1" s="306"/>
      <c r="H1" s="306"/>
      <c r="I1" s="306"/>
      <c r="J1" s="282"/>
      <c r="K1" s="241"/>
      <c r="L1" s="384"/>
      <c r="M1" s="306"/>
    </row>
    <row r="2" spans="1:13" ht="30" customHeight="1" x14ac:dyDescent="0.2">
      <c r="B2" s="386" t="s">
        <v>119</v>
      </c>
      <c r="C2" s="437"/>
      <c r="F2" s="380"/>
      <c r="G2" s="306"/>
      <c r="H2" s="306"/>
      <c r="I2" s="306"/>
      <c r="J2" s="282"/>
      <c r="K2" s="280"/>
      <c r="L2" s="241"/>
      <c r="M2" s="306"/>
    </row>
    <row r="3" spans="1:13" ht="23.25" x14ac:dyDescent="0.35">
      <c r="B3" s="385" t="s">
        <v>68</v>
      </c>
      <c r="C3" s="282"/>
      <c r="F3" s="380"/>
      <c r="G3" s="306"/>
      <c r="H3" s="306"/>
      <c r="I3" s="306"/>
      <c r="J3" s="282"/>
      <c r="K3" s="241"/>
      <c r="L3" s="384"/>
      <c r="M3" s="306"/>
    </row>
    <row r="4" spans="1:13" ht="35.25" customHeight="1" x14ac:dyDescent="0.2">
      <c r="B4" s="382" t="s">
        <v>118</v>
      </c>
      <c r="C4" s="282"/>
      <c r="F4" s="383"/>
      <c r="G4" s="306"/>
      <c r="H4" s="306"/>
      <c r="I4" s="306"/>
      <c r="J4" s="282"/>
      <c r="K4" s="280"/>
      <c r="L4" s="280"/>
      <c r="M4" s="381" t="s">
        <v>117</v>
      </c>
    </row>
    <row r="5" spans="1:13" ht="35.25" customHeight="1" x14ac:dyDescent="0.2">
      <c r="B5" s="382" t="s">
        <v>116</v>
      </c>
      <c r="C5" s="282"/>
      <c r="F5" s="380"/>
      <c r="G5" s="306"/>
      <c r="H5" s="306"/>
      <c r="I5" s="306"/>
      <c r="J5" s="282"/>
      <c r="K5" s="280"/>
      <c r="L5" s="280"/>
      <c r="M5" s="381" t="s">
        <v>115</v>
      </c>
    </row>
    <row r="6" spans="1:13" x14ac:dyDescent="0.2">
      <c r="A6" s="285"/>
      <c r="B6" s="285"/>
      <c r="C6" s="280"/>
      <c r="D6" s="285"/>
      <c r="E6" s="285"/>
      <c r="F6" s="380"/>
      <c r="G6" s="246"/>
      <c r="H6" s="246"/>
      <c r="I6" s="246"/>
      <c r="J6" s="280"/>
      <c r="K6" s="280"/>
      <c r="L6" s="280"/>
      <c r="M6" s="381"/>
    </row>
    <row r="7" spans="1:13" x14ac:dyDescent="0.2">
      <c r="A7" s="285"/>
      <c r="C7" s="280"/>
      <c r="D7" s="285"/>
      <c r="E7" s="285"/>
      <c r="F7" s="380"/>
      <c r="G7" s="246"/>
      <c r="H7" s="246"/>
      <c r="I7" s="246"/>
      <c r="J7" s="280"/>
      <c r="K7" s="285"/>
      <c r="L7" s="363"/>
      <c r="M7" s="255"/>
    </row>
    <row r="8" spans="1:13" ht="20.25" x14ac:dyDescent="0.3">
      <c r="A8" s="285"/>
      <c r="B8" s="378" t="s">
        <v>128</v>
      </c>
      <c r="C8" s="280"/>
      <c r="D8" s="285"/>
      <c r="E8" s="285"/>
      <c r="F8" s="379"/>
      <c r="G8" s="246"/>
      <c r="H8" s="246"/>
      <c r="I8" s="246"/>
      <c r="J8" s="280"/>
      <c r="K8" s="285"/>
      <c r="L8" s="360" t="s">
        <v>102</v>
      </c>
      <c r="M8" s="359"/>
    </row>
    <row r="9" spans="1:13" ht="16.5" customHeight="1" x14ac:dyDescent="0.2">
      <c r="B9" s="305" t="s">
        <v>113</v>
      </c>
      <c r="C9" s="282"/>
      <c r="F9" s="380"/>
      <c r="G9" s="306"/>
      <c r="H9" s="306"/>
      <c r="I9" s="306"/>
      <c r="J9" s="282"/>
      <c r="K9" s="280"/>
      <c r="L9" s="280"/>
      <c r="M9" s="358" t="s">
        <v>59</v>
      </c>
    </row>
    <row r="10" spans="1:13" ht="24.75" customHeight="1" x14ac:dyDescent="0.25">
      <c r="B10" s="354" t="s">
        <v>104</v>
      </c>
      <c r="D10" s="436"/>
      <c r="E10" s="280" t="s">
        <v>127</v>
      </c>
      <c r="F10" s="278">
        <v>0.3</v>
      </c>
      <c r="G10" s="355" t="s">
        <v>85</v>
      </c>
      <c r="I10" s="354" t="s">
        <v>74</v>
      </c>
      <c r="J10" s="282"/>
      <c r="K10" s="280"/>
      <c r="L10" s="280" t="s">
        <v>112</v>
      </c>
      <c r="M10" s="356">
        <v>130.9</v>
      </c>
    </row>
    <row r="11" spans="1:13" x14ac:dyDescent="0.2">
      <c r="G11" s="306"/>
      <c r="H11" s="306"/>
      <c r="I11" s="306"/>
      <c r="J11" s="282"/>
      <c r="K11" s="280"/>
      <c r="L11" s="280" t="s">
        <v>98</v>
      </c>
      <c r="M11" s="356">
        <v>73.150000000000006</v>
      </c>
    </row>
    <row r="12" spans="1:13" ht="12.75" customHeight="1" x14ac:dyDescent="0.2">
      <c r="G12" s="306"/>
      <c r="H12" s="306"/>
      <c r="I12" s="306"/>
      <c r="J12" s="282"/>
      <c r="K12" s="280"/>
      <c r="L12" s="280" t="s">
        <v>73</v>
      </c>
      <c r="M12" s="356">
        <v>6.1</v>
      </c>
    </row>
    <row r="13" spans="1:13" ht="17.25" customHeight="1" x14ac:dyDescent="0.2">
      <c r="B13" s="305" t="s">
        <v>111</v>
      </c>
      <c r="C13" s="282"/>
      <c r="F13" s="380"/>
      <c r="G13" s="306"/>
      <c r="H13" s="306"/>
      <c r="I13" s="410" t="s">
        <v>93</v>
      </c>
      <c r="J13" s="306"/>
      <c r="K13" s="282"/>
      <c r="L13" s="280"/>
      <c r="M13" s="306"/>
    </row>
    <row r="14" spans="1:13" x14ac:dyDescent="0.2">
      <c r="B14" s="305" t="s">
        <v>126</v>
      </c>
      <c r="C14" s="282"/>
      <c r="F14" s="380"/>
      <c r="G14" s="306"/>
      <c r="H14" s="306"/>
      <c r="J14" s="306"/>
      <c r="K14" s="282"/>
      <c r="L14" s="280"/>
      <c r="M14" s="306"/>
    </row>
    <row r="15" spans="1:13" x14ac:dyDescent="0.2">
      <c r="B15" s="305" t="s">
        <v>109</v>
      </c>
      <c r="C15" s="282"/>
      <c r="F15" s="380"/>
      <c r="G15" s="306"/>
      <c r="H15" s="306"/>
      <c r="I15" s="350"/>
      <c r="J15" s="306"/>
      <c r="K15" s="282"/>
      <c r="L15" s="280"/>
      <c r="M15" s="306"/>
    </row>
    <row r="16" spans="1:13" x14ac:dyDescent="0.2">
      <c r="B16" s="281"/>
      <c r="C16" s="282"/>
      <c r="F16" s="435"/>
      <c r="G16" s="306"/>
      <c r="H16" s="306"/>
      <c r="I16" s="353" t="s">
        <v>95</v>
      </c>
      <c r="J16" s="306"/>
      <c r="K16" s="282"/>
      <c r="L16" s="280"/>
      <c r="M16" s="306"/>
    </row>
    <row r="17" spans="1:13" x14ac:dyDescent="0.2">
      <c r="B17" s="408" t="s">
        <v>92</v>
      </c>
      <c r="C17" s="377" t="s">
        <v>104</v>
      </c>
      <c r="D17" s="349"/>
      <c r="E17" s="349"/>
      <c r="F17" s="344" t="s">
        <v>91</v>
      </c>
      <c r="G17" s="348"/>
      <c r="H17" s="306"/>
      <c r="I17" s="408" t="s">
        <v>92</v>
      </c>
      <c r="J17" s="345"/>
      <c r="K17" s="377" t="s">
        <v>74</v>
      </c>
      <c r="L17" s="434" t="s">
        <v>91</v>
      </c>
      <c r="M17" s="348"/>
    </row>
    <row r="18" spans="1:13" x14ac:dyDescent="0.2">
      <c r="B18" s="342"/>
      <c r="C18" s="246" t="s">
        <v>122</v>
      </c>
      <c r="D18" s="246" t="s">
        <v>121</v>
      </c>
      <c r="E18" s="246"/>
      <c r="F18" s="433" t="s">
        <v>87</v>
      </c>
      <c r="G18" s="340" t="s">
        <v>88</v>
      </c>
      <c r="H18" s="306"/>
      <c r="I18" s="339"/>
      <c r="J18" s="306"/>
      <c r="K18" s="282"/>
      <c r="L18" s="432" t="s">
        <v>87</v>
      </c>
      <c r="M18" s="340" t="s">
        <v>88</v>
      </c>
    </row>
    <row r="19" spans="1:13" x14ac:dyDescent="0.2">
      <c r="A19" s="285"/>
      <c r="B19" s="335" t="s">
        <v>0</v>
      </c>
      <c r="C19" s="334" t="s">
        <v>52</v>
      </c>
      <c r="D19" s="334" t="s">
        <v>52</v>
      </c>
      <c r="E19" s="334"/>
      <c r="F19" s="431" t="s">
        <v>84</v>
      </c>
      <c r="G19" s="336" t="s">
        <v>83</v>
      </c>
      <c r="H19" s="285"/>
      <c r="I19" s="335"/>
      <c r="J19" s="334"/>
      <c r="K19" s="334" t="s">
        <v>80</v>
      </c>
      <c r="L19" s="430" t="s">
        <v>79</v>
      </c>
      <c r="M19" s="336" t="s">
        <v>83</v>
      </c>
    </row>
    <row r="20" spans="1:13" ht="17.25" customHeight="1" x14ac:dyDescent="0.25">
      <c r="B20" s="429">
        <v>0</v>
      </c>
      <c r="C20" s="428">
        <v>0</v>
      </c>
      <c r="D20" s="428">
        <v>0</v>
      </c>
      <c r="E20" s="427">
        <f>($C20*$D20/10000)/$F$10*2*$B20</f>
        <v>0</v>
      </c>
      <c r="F20" s="426">
        <f>E20*(1-G$24)</f>
        <v>0</v>
      </c>
      <c r="G20" s="425">
        <f>($M$10-($M$10*$M$8))*F20</f>
        <v>0</v>
      </c>
      <c r="H20" s="306"/>
      <c r="I20" s="401"/>
      <c r="J20" s="400"/>
      <c r="K20" s="291">
        <f>(C20+D20)*2*2</f>
        <v>0</v>
      </c>
      <c r="L20" s="421">
        <f>K20/310*B20</f>
        <v>0</v>
      </c>
      <c r="M20" s="330">
        <f>+($M$11-($M$11*$M$8))*L20</f>
        <v>0</v>
      </c>
    </row>
    <row r="21" spans="1:13" ht="15" x14ac:dyDescent="0.25">
      <c r="B21" s="424">
        <v>0</v>
      </c>
      <c r="C21" s="423">
        <v>0</v>
      </c>
      <c r="D21" s="423">
        <v>0</v>
      </c>
      <c r="E21" s="422">
        <f>($C21*$D21/10000)/$F$10*2*$B21</f>
        <v>0</v>
      </c>
      <c r="F21" s="413">
        <f>E21*(1-G$24)</f>
        <v>0</v>
      </c>
      <c r="G21" s="330">
        <f>($M$10-($M$10*$M$8))*F21</f>
        <v>0</v>
      </c>
      <c r="H21" s="306"/>
      <c r="I21" s="401"/>
      <c r="J21" s="400"/>
      <c r="K21" s="291">
        <f>(C21+D21)*2*2</f>
        <v>0</v>
      </c>
      <c r="L21" s="421">
        <f>K21/310*B21</f>
        <v>0</v>
      </c>
      <c r="M21" s="330">
        <f>+($M$11-($M$11*$M$8))*L21</f>
        <v>0</v>
      </c>
    </row>
    <row r="22" spans="1:13" ht="15" x14ac:dyDescent="0.25">
      <c r="B22" s="420">
        <v>0</v>
      </c>
      <c r="C22" s="419">
        <v>0</v>
      </c>
      <c r="D22" s="419">
        <v>0</v>
      </c>
      <c r="E22" s="418">
        <f>($C22*$D22/10000)/$F$10*2*$B22</f>
        <v>0</v>
      </c>
      <c r="F22" s="417">
        <f>E22*(1-G$24)</f>
        <v>0</v>
      </c>
      <c r="G22" s="322">
        <f>($M$10-($M$10*$M$8))*F22</f>
        <v>0</v>
      </c>
      <c r="H22" s="306"/>
      <c r="I22" s="395"/>
      <c r="J22" s="394"/>
      <c r="K22" s="319">
        <f>(C22+D22)*2*2</f>
        <v>0</v>
      </c>
      <c r="L22" s="416">
        <f>K22/310*B22</f>
        <v>0</v>
      </c>
      <c r="M22" s="415">
        <f>+($M$11-($M$11*$M$8))*L22</f>
        <v>0</v>
      </c>
    </row>
    <row r="23" spans="1:13" ht="15" x14ac:dyDescent="0.25">
      <c r="B23" s="414"/>
      <c r="C23" s="414"/>
      <c r="D23" s="414"/>
      <c r="E23" s="306"/>
      <c r="F23" s="413"/>
      <c r="G23" s="412"/>
      <c r="H23" s="306"/>
      <c r="I23" s="307"/>
      <c r="J23" s="400"/>
      <c r="K23" s="291"/>
      <c r="L23" s="413"/>
      <c r="M23" s="412"/>
    </row>
    <row r="24" spans="1:13" x14ac:dyDescent="0.2">
      <c r="B24" s="281" t="s">
        <v>106</v>
      </c>
      <c r="C24" s="280"/>
      <c r="D24" s="280"/>
      <c r="E24" s="280"/>
      <c r="F24" s="287"/>
      <c r="G24" s="311">
        <v>0</v>
      </c>
      <c r="I24" s="307"/>
      <c r="J24" s="400"/>
      <c r="K24" s="291"/>
      <c r="L24" s="413"/>
      <c r="M24" s="412"/>
    </row>
    <row r="25" spans="1:13" x14ac:dyDescent="0.2">
      <c r="B25" s="305" t="s">
        <v>104</v>
      </c>
      <c r="C25" s="309"/>
      <c r="D25" s="314">
        <f>SUM(F20:F22)</f>
        <v>0</v>
      </c>
      <c r="E25" s="309" t="s">
        <v>72</v>
      </c>
      <c r="F25" s="308">
        <f>($M$10-($M$10*$M$8))*D25</f>
        <v>0</v>
      </c>
      <c r="G25" s="301" t="s">
        <v>70</v>
      </c>
      <c r="I25" s="307"/>
      <c r="J25" s="400"/>
      <c r="K25" s="291"/>
      <c r="L25" s="413"/>
      <c r="M25" s="412"/>
    </row>
    <row r="26" spans="1:13" x14ac:dyDescent="0.2">
      <c r="B26" s="305" t="s">
        <v>74</v>
      </c>
      <c r="C26" s="309"/>
      <c r="D26" s="314">
        <f>SUM(L20:L22)</f>
        <v>0</v>
      </c>
      <c r="E26" s="309" t="s">
        <v>72</v>
      </c>
      <c r="F26" s="308">
        <f>($M$11-($M$11*$M$8))*D26</f>
        <v>0</v>
      </c>
      <c r="G26" s="301" t="s">
        <v>70</v>
      </c>
      <c r="I26" s="307"/>
      <c r="J26" s="400"/>
      <c r="K26" s="291"/>
      <c r="L26" s="413"/>
      <c r="M26" s="412"/>
    </row>
    <row r="27" spans="1:13" x14ac:dyDescent="0.2">
      <c r="B27" s="305" t="s">
        <v>73</v>
      </c>
      <c r="C27" s="309"/>
      <c r="D27" s="374">
        <f>SUM(B20:B22)</f>
        <v>0</v>
      </c>
      <c r="E27" s="309" t="s">
        <v>72</v>
      </c>
      <c r="F27" s="302">
        <f>($M$12-($M$12*$M$8))*D27</f>
        <v>0</v>
      </c>
      <c r="G27" s="301" t="s">
        <v>70</v>
      </c>
      <c r="I27" s="307"/>
      <c r="J27" s="400"/>
      <c r="K27" s="291"/>
      <c r="L27" s="413"/>
      <c r="M27" s="412"/>
    </row>
    <row r="28" spans="1:13" ht="13.5" thickBot="1" x14ac:dyDescent="0.25">
      <c r="B28" s="300" t="s">
        <v>71</v>
      </c>
      <c r="C28" s="372"/>
      <c r="D28" s="372"/>
      <c r="E28" s="372"/>
      <c r="F28" s="298">
        <f>SUM(F25:F27)</f>
        <v>0</v>
      </c>
      <c r="G28" s="297" t="s">
        <v>70</v>
      </c>
      <c r="H28" s="312"/>
      <c r="I28" s="307"/>
      <c r="J28" s="400"/>
      <c r="K28" s="291"/>
      <c r="L28" s="413"/>
      <c r="M28" s="412"/>
    </row>
    <row r="29" spans="1:13" ht="15.75" thickTop="1" x14ac:dyDescent="0.25">
      <c r="B29" s="414"/>
      <c r="C29" s="414"/>
      <c r="D29" s="414"/>
      <c r="E29" s="306"/>
      <c r="F29" s="413"/>
      <c r="G29" s="412"/>
      <c r="H29" s="306"/>
      <c r="I29" s="307"/>
      <c r="J29" s="400"/>
      <c r="K29" s="291"/>
      <c r="L29" s="413"/>
      <c r="M29" s="412"/>
    </row>
    <row r="30" spans="1:13" x14ac:dyDescent="0.2">
      <c r="B30" s="281" t="s">
        <v>105</v>
      </c>
      <c r="C30" s="280"/>
      <c r="D30" s="280"/>
      <c r="E30" s="280"/>
      <c r="F30" s="287"/>
      <c r="G30" s="311">
        <f>G24</f>
        <v>0</v>
      </c>
      <c r="I30" s="307"/>
      <c r="J30" s="400"/>
      <c r="K30" s="291"/>
      <c r="L30" s="413"/>
      <c r="M30" s="412"/>
    </row>
    <row r="31" spans="1:13" ht="19.5" customHeight="1" x14ac:dyDescent="0.2">
      <c r="B31" s="305" t="s">
        <v>104</v>
      </c>
      <c r="C31" s="309"/>
      <c r="D31" s="310">
        <f>ROUNDUP(SUM(F20:F22),0)</f>
        <v>0</v>
      </c>
      <c r="E31" s="309" t="s">
        <v>72</v>
      </c>
      <c r="F31" s="308">
        <f>($M$10-($M$10*$M$8))*D31</f>
        <v>0</v>
      </c>
      <c r="G31" s="301" t="s">
        <v>70</v>
      </c>
      <c r="I31" s="293"/>
      <c r="J31" s="292"/>
      <c r="K31" s="291"/>
      <c r="L31" s="290"/>
      <c r="M31" s="289"/>
    </row>
    <row r="32" spans="1:13" ht="13.5" customHeight="1" x14ac:dyDescent="0.2">
      <c r="A32" s="285"/>
      <c r="B32" s="305" t="s">
        <v>74</v>
      </c>
      <c r="C32" s="309"/>
      <c r="D32" s="310">
        <f>ROUNDUP(SUM(L20:L22),0)</f>
        <v>0</v>
      </c>
      <c r="E32" s="309" t="s">
        <v>72</v>
      </c>
      <c r="F32" s="308">
        <f>($M$11-($M$11*$M$8))*D32</f>
        <v>0</v>
      </c>
      <c r="G32" s="301" t="s">
        <v>70</v>
      </c>
      <c r="I32" s="281"/>
      <c r="J32" s="280"/>
      <c r="K32" s="246"/>
      <c r="L32" s="295"/>
      <c r="M32" s="294"/>
    </row>
    <row r="33" spans="1:13" ht="14.25" customHeight="1" x14ac:dyDescent="0.2">
      <c r="A33" s="285"/>
      <c r="B33" s="305" t="s">
        <v>73</v>
      </c>
      <c r="C33" s="309"/>
      <c r="D33" s="373">
        <f>D27</f>
        <v>0</v>
      </c>
      <c r="E33" s="309" t="s">
        <v>72</v>
      </c>
      <c r="F33" s="302">
        <f>($M$12-($M$12*$M$8))*D33</f>
        <v>0</v>
      </c>
      <c r="G33" s="301" t="s">
        <v>70</v>
      </c>
      <c r="I33" s="293"/>
      <c r="J33" s="292"/>
      <c r="K33" s="291"/>
      <c r="L33" s="290"/>
      <c r="M33" s="289"/>
    </row>
    <row r="34" spans="1:13" ht="19.5" customHeight="1" thickBot="1" x14ac:dyDescent="0.25">
      <c r="A34" s="285"/>
      <c r="B34" s="300" t="s">
        <v>71</v>
      </c>
      <c r="C34" s="372"/>
      <c r="D34" s="372"/>
      <c r="E34" s="372"/>
      <c r="F34" s="298">
        <f>SUM(F31:F33)</f>
        <v>0</v>
      </c>
      <c r="G34" s="297" t="s">
        <v>70</v>
      </c>
      <c r="H34" s="312"/>
      <c r="I34" s="288"/>
      <c r="J34" s="279"/>
      <c r="K34" s="287"/>
      <c r="L34" s="279"/>
      <c r="M34" s="278"/>
    </row>
    <row r="35" spans="1:13" ht="23.25" customHeight="1" thickTop="1" x14ac:dyDescent="0.2">
      <c r="A35" s="285"/>
      <c r="B35" s="286"/>
      <c r="C35" s="283"/>
      <c r="D35" s="284"/>
      <c r="E35" s="284"/>
      <c r="F35" s="279"/>
      <c r="G35" s="278"/>
      <c r="H35" s="278"/>
      <c r="I35" s="286"/>
      <c r="J35" s="283"/>
      <c r="K35" s="284"/>
      <c r="L35" s="279"/>
      <c r="M35" s="278"/>
    </row>
    <row r="36" spans="1:13" ht="6.75" customHeight="1" x14ac:dyDescent="0.2">
      <c r="A36" s="285"/>
      <c r="B36" s="281"/>
      <c r="C36" s="284"/>
      <c r="D36" s="285"/>
      <c r="E36" s="285"/>
      <c r="F36" s="285"/>
      <c r="G36" s="285"/>
      <c r="H36" s="285"/>
      <c r="I36" s="285"/>
      <c r="J36" s="284"/>
      <c r="K36" s="283"/>
      <c r="L36" s="282"/>
      <c r="M36" s="246"/>
    </row>
    <row r="37" spans="1:13" ht="18" x14ac:dyDescent="0.25">
      <c r="A37" s="285"/>
      <c r="B37" s="281"/>
      <c r="C37" s="280"/>
      <c r="D37" s="280"/>
      <c r="E37" s="280"/>
      <c r="F37" s="279"/>
      <c r="G37" s="278"/>
      <c r="H37" s="278"/>
      <c r="I37" s="285"/>
      <c r="J37" s="391"/>
      <c r="K37" s="285"/>
      <c r="L37" s="285"/>
      <c r="M37" s="246"/>
    </row>
    <row r="38" spans="1:13" ht="18" x14ac:dyDescent="0.25">
      <c r="A38" s="285"/>
      <c r="B38" s="281"/>
      <c r="C38" s="280"/>
      <c r="D38" s="280"/>
      <c r="E38" s="280"/>
      <c r="F38" s="279"/>
      <c r="G38" s="278"/>
      <c r="H38" s="278"/>
      <c r="I38" s="285"/>
      <c r="J38" s="390"/>
      <c r="K38" s="285"/>
      <c r="L38" s="282"/>
      <c r="M38" s="246"/>
    </row>
    <row r="39" spans="1:13" x14ac:dyDescent="0.2">
      <c r="B39" s="282"/>
      <c r="C39" s="282"/>
      <c r="F39" s="411"/>
      <c r="G39" s="306"/>
      <c r="H39" s="306"/>
      <c r="I39" s="316"/>
      <c r="J39" s="361"/>
      <c r="K39" s="356"/>
      <c r="L39" s="363"/>
      <c r="M39" s="255" t="s">
        <v>103</v>
      </c>
    </row>
    <row r="40" spans="1:13" ht="20.25" x14ac:dyDescent="0.3">
      <c r="B40" s="378" t="s">
        <v>125</v>
      </c>
      <c r="L40" s="360" t="s">
        <v>102</v>
      </c>
      <c r="M40" s="359"/>
    </row>
    <row r="41" spans="1:13" ht="16.5" customHeight="1" x14ac:dyDescent="0.3">
      <c r="B41" s="378"/>
      <c r="L41" s="280"/>
      <c r="M41" s="358" t="s">
        <v>59</v>
      </c>
    </row>
    <row r="42" spans="1:13" ht="23.25" customHeight="1" x14ac:dyDescent="0.25">
      <c r="B42" s="354" t="s">
        <v>75</v>
      </c>
      <c r="C42" s="280"/>
      <c r="E42" s="280" t="s">
        <v>124</v>
      </c>
      <c r="F42" s="278">
        <f>F10</f>
        <v>0.3</v>
      </c>
      <c r="G42" s="355" t="s">
        <v>85</v>
      </c>
      <c r="I42" s="354" t="s">
        <v>74</v>
      </c>
      <c r="J42" s="282"/>
      <c r="K42" s="280"/>
      <c r="L42" s="280" t="s">
        <v>100</v>
      </c>
      <c r="M42" s="356">
        <v>183.7</v>
      </c>
    </row>
    <row r="43" spans="1:13" x14ac:dyDescent="0.2">
      <c r="C43" s="282"/>
      <c r="F43" s="357"/>
      <c r="G43" s="306"/>
      <c r="H43" s="306"/>
      <c r="I43" s="306"/>
      <c r="J43" s="282"/>
      <c r="K43" s="280"/>
      <c r="L43" s="280" t="s">
        <v>98</v>
      </c>
      <c r="M43" s="356">
        <v>73.150000000000006</v>
      </c>
    </row>
    <row r="44" spans="1:13" x14ac:dyDescent="0.2">
      <c r="C44" s="282"/>
      <c r="F44" s="357"/>
      <c r="G44" s="306"/>
      <c r="H44" s="306"/>
      <c r="I44" s="306"/>
      <c r="J44" s="306"/>
      <c r="K44" s="280"/>
      <c r="L44" s="280" t="s">
        <v>73</v>
      </c>
      <c r="M44" s="356">
        <v>6.1</v>
      </c>
    </row>
    <row r="45" spans="1:13" x14ac:dyDescent="0.2">
      <c r="B45" s="305" t="s">
        <v>123</v>
      </c>
      <c r="H45" s="306"/>
      <c r="I45" s="410" t="s">
        <v>93</v>
      </c>
      <c r="J45" s="306"/>
    </row>
    <row r="46" spans="1:13" x14ac:dyDescent="0.2">
      <c r="B46" s="241" t="s">
        <v>99</v>
      </c>
      <c r="C46" s="282"/>
      <c r="F46" s="357"/>
      <c r="G46" s="306"/>
      <c r="H46" s="306"/>
      <c r="J46" s="306"/>
      <c r="K46" s="282"/>
      <c r="L46" s="280"/>
      <c r="M46" s="306"/>
    </row>
    <row r="47" spans="1:13" ht="12.75" customHeight="1" x14ac:dyDescent="0.2">
      <c r="B47" s="281"/>
      <c r="C47" s="282"/>
      <c r="F47" s="352"/>
      <c r="G47" s="306"/>
      <c r="H47" s="306"/>
      <c r="I47" s="353" t="s">
        <v>95</v>
      </c>
      <c r="J47" s="306"/>
      <c r="K47" s="282"/>
      <c r="L47" s="280"/>
      <c r="M47" s="306"/>
    </row>
    <row r="48" spans="1:13" ht="12.75" customHeight="1" x14ac:dyDescent="0.2">
      <c r="B48" s="408" t="s">
        <v>92</v>
      </c>
      <c r="C48" s="377" t="s">
        <v>75</v>
      </c>
      <c r="D48" s="349"/>
      <c r="E48" s="349"/>
      <c r="F48" s="409" t="s">
        <v>91</v>
      </c>
      <c r="G48" s="348"/>
      <c r="H48" s="306"/>
      <c r="I48" s="408" t="s">
        <v>92</v>
      </c>
      <c r="J48" s="407"/>
      <c r="K48" s="377" t="s">
        <v>74</v>
      </c>
      <c r="L48" s="344" t="s">
        <v>91</v>
      </c>
      <c r="M48" s="348"/>
    </row>
    <row r="49" spans="1:13" x14ac:dyDescent="0.2">
      <c r="B49" s="342"/>
      <c r="C49" s="246" t="s">
        <v>122</v>
      </c>
      <c r="D49" s="246" t="s">
        <v>121</v>
      </c>
      <c r="E49" s="246"/>
      <c r="F49" s="341" t="s">
        <v>87</v>
      </c>
      <c r="G49" s="340" t="s">
        <v>88</v>
      </c>
      <c r="H49" s="306"/>
      <c r="I49" s="339"/>
      <c r="J49" s="306"/>
      <c r="K49" s="282"/>
      <c r="L49" s="246" t="s">
        <v>87</v>
      </c>
      <c r="M49" s="340" t="s">
        <v>88</v>
      </c>
    </row>
    <row r="50" spans="1:13" x14ac:dyDescent="0.2">
      <c r="A50" s="285"/>
      <c r="B50" s="335" t="s">
        <v>0</v>
      </c>
      <c r="C50" s="334" t="s">
        <v>52</v>
      </c>
      <c r="D50" s="334" t="s">
        <v>52</v>
      </c>
      <c r="E50" s="334"/>
      <c r="F50" s="337" t="s">
        <v>84</v>
      </c>
      <c r="G50" s="336" t="s">
        <v>83</v>
      </c>
      <c r="H50" s="285"/>
      <c r="I50" s="335"/>
      <c r="J50" s="334"/>
      <c r="K50" s="334" t="s">
        <v>80</v>
      </c>
      <c r="L50" s="334" t="s">
        <v>79</v>
      </c>
      <c r="M50" s="336" t="s">
        <v>83</v>
      </c>
    </row>
    <row r="51" spans="1:13" ht="19.5" customHeight="1" x14ac:dyDescent="0.25">
      <c r="B51" s="405">
        <v>0</v>
      </c>
      <c r="C51" s="404">
        <v>0</v>
      </c>
      <c r="D51" s="406">
        <v>0</v>
      </c>
      <c r="E51" s="402">
        <f>(C51*D51/10000)/$F$42*B51</f>
        <v>0</v>
      </c>
      <c r="F51" s="331">
        <f>E51*(1-$G$55)</f>
        <v>0</v>
      </c>
      <c r="G51" s="330">
        <f>($M$42-($M$42*$M$40))*F51</f>
        <v>0</v>
      </c>
      <c r="H51" s="306"/>
      <c r="I51" s="401"/>
      <c r="J51" s="400"/>
      <c r="K51" s="291">
        <f>(C51+D51)*2*2</f>
        <v>0</v>
      </c>
      <c r="L51" s="328">
        <f>K51/310*B51</f>
        <v>0</v>
      </c>
      <c r="M51" s="330">
        <f>($M$43-($M$43*$M$40))*L51</f>
        <v>0</v>
      </c>
    </row>
    <row r="52" spans="1:13" ht="15.75" x14ac:dyDescent="0.25">
      <c r="B52" s="405">
        <v>0</v>
      </c>
      <c r="C52" s="404">
        <v>0</v>
      </c>
      <c r="D52" s="403">
        <v>0</v>
      </c>
      <c r="E52" s="402">
        <f>(C52*D52/10000)/$F$42*B52</f>
        <v>0</v>
      </c>
      <c r="F52" s="331">
        <f>E52*(1-$G$55)</f>
        <v>0</v>
      </c>
      <c r="G52" s="330">
        <f>($M$42-($M$42*$M$40))*F52</f>
        <v>0</v>
      </c>
      <c r="H52" s="306"/>
      <c r="I52" s="401"/>
      <c r="J52" s="400"/>
      <c r="K52" s="291">
        <f>(C52+D52)*2*2</f>
        <v>0</v>
      </c>
      <c r="L52" s="328">
        <f>K52/310*B52</f>
        <v>0</v>
      </c>
      <c r="M52" s="330">
        <f>($M$43-($M$43*$M$40))*L52</f>
        <v>0</v>
      </c>
    </row>
    <row r="53" spans="1:13" ht="15.75" x14ac:dyDescent="0.25">
      <c r="B53" s="399">
        <v>0</v>
      </c>
      <c r="C53" s="398">
        <v>0</v>
      </c>
      <c r="D53" s="397">
        <v>0</v>
      </c>
      <c r="E53" s="396">
        <f>(C53*D53/10000)/$F$42*B53</f>
        <v>0</v>
      </c>
      <c r="F53" s="323">
        <f>E53*(1-$G$55)</f>
        <v>0</v>
      </c>
      <c r="G53" s="322">
        <f>($M$42-($M$42*$M$40))*F53</f>
        <v>0</v>
      </c>
      <c r="I53" s="395"/>
      <c r="J53" s="394"/>
      <c r="K53" s="319">
        <f>(C53+D53)*2*2</f>
        <v>0</v>
      </c>
      <c r="L53" s="318">
        <f>K53/310*B53</f>
        <v>0</v>
      </c>
      <c r="M53" s="322">
        <f>($M$43-($M$43*$M$40))*L53</f>
        <v>0</v>
      </c>
    </row>
    <row r="54" spans="1:13" x14ac:dyDescent="0.2">
      <c r="B54" s="393"/>
      <c r="C54" s="282"/>
      <c r="D54" s="306"/>
      <c r="E54" s="306"/>
      <c r="F54" s="290"/>
      <c r="G54" s="289"/>
      <c r="H54" s="289"/>
      <c r="I54" s="293"/>
      <c r="J54" s="292"/>
      <c r="K54" s="291"/>
      <c r="L54" s="290"/>
      <c r="M54" s="289"/>
    </row>
    <row r="55" spans="1:13" x14ac:dyDescent="0.2">
      <c r="B55" s="281" t="s">
        <v>120</v>
      </c>
      <c r="C55" s="280"/>
      <c r="D55" s="280"/>
      <c r="E55" s="280"/>
      <c r="F55" s="287"/>
      <c r="G55" s="311">
        <v>0</v>
      </c>
      <c r="I55" s="281"/>
      <c r="J55" s="280"/>
      <c r="K55" s="246"/>
      <c r="L55" s="295"/>
      <c r="M55" s="294"/>
    </row>
    <row r="56" spans="1:13" x14ac:dyDescent="0.2">
      <c r="B56" s="305" t="s">
        <v>75</v>
      </c>
      <c r="C56" s="309"/>
      <c r="D56" s="314">
        <f>SUM(F51:F53)</f>
        <v>0</v>
      </c>
      <c r="E56" s="309" t="s">
        <v>72</v>
      </c>
      <c r="F56" s="308">
        <f>($M$42-($M$42*$M$40))*D56</f>
        <v>0</v>
      </c>
      <c r="G56" s="301" t="s">
        <v>70</v>
      </c>
      <c r="I56" s="293"/>
      <c r="J56" s="292"/>
      <c r="K56" s="291"/>
      <c r="L56" s="290"/>
      <c r="M56" s="289"/>
    </row>
    <row r="57" spans="1:13" x14ac:dyDescent="0.2">
      <c r="B57" s="305" t="s">
        <v>74</v>
      </c>
      <c r="C57" s="309"/>
      <c r="D57" s="314">
        <f>SUM(L51:L53)</f>
        <v>0</v>
      </c>
      <c r="E57" s="309" t="s">
        <v>72</v>
      </c>
      <c r="F57" s="308">
        <f>($M$43-($M$43*$M$40))*D57</f>
        <v>0</v>
      </c>
      <c r="G57" s="301" t="s">
        <v>70</v>
      </c>
      <c r="I57" s="288"/>
      <c r="J57" s="279"/>
      <c r="K57" s="287"/>
      <c r="L57" s="279"/>
      <c r="M57" s="278"/>
    </row>
    <row r="58" spans="1:13" x14ac:dyDescent="0.2">
      <c r="B58" s="305" t="s">
        <v>73</v>
      </c>
      <c r="C58" s="303"/>
      <c r="D58" s="313">
        <f>SUM(B51:B53)</f>
        <v>0</v>
      </c>
      <c r="E58" s="303" t="s">
        <v>72</v>
      </c>
      <c r="F58" s="302">
        <f>($M$44-($M$44*$M$40))*D58</f>
        <v>0</v>
      </c>
      <c r="G58" s="301" t="s">
        <v>70</v>
      </c>
      <c r="I58" s="286"/>
      <c r="J58" s="283"/>
      <c r="K58" s="284"/>
      <c r="L58" s="279"/>
      <c r="M58" s="278"/>
    </row>
    <row r="59" spans="1:13" ht="13.5" thickBot="1" x14ac:dyDescent="0.25">
      <c r="B59" s="300" t="s">
        <v>71</v>
      </c>
      <c r="C59" s="299"/>
      <c r="D59" s="299"/>
      <c r="E59" s="299"/>
      <c r="F59" s="388">
        <f>SUM(F56:F58)</f>
        <v>0</v>
      </c>
      <c r="G59" s="387" t="s">
        <v>70</v>
      </c>
      <c r="H59" s="392"/>
      <c r="I59" s="285"/>
      <c r="J59" s="284"/>
      <c r="K59" s="283"/>
      <c r="L59" s="282"/>
      <c r="M59" s="246"/>
    </row>
    <row r="60" spans="1:13" ht="18.75" thickTop="1" x14ac:dyDescent="0.25">
      <c r="B60" s="281"/>
      <c r="C60" s="280"/>
      <c r="D60" s="280"/>
      <c r="E60" s="280"/>
      <c r="F60" s="279"/>
      <c r="G60" s="278"/>
      <c r="I60" s="285"/>
      <c r="J60" s="391"/>
      <c r="K60" s="285"/>
      <c r="L60" s="285"/>
      <c r="M60" s="246"/>
    </row>
    <row r="61" spans="1:13" ht="18" x14ac:dyDescent="0.25">
      <c r="B61" s="281" t="s">
        <v>76</v>
      </c>
      <c r="C61" s="280"/>
      <c r="D61" s="280"/>
      <c r="E61" s="280"/>
      <c r="F61" s="287"/>
      <c r="G61" s="311">
        <f>G55</f>
        <v>0</v>
      </c>
      <c r="I61" s="285"/>
      <c r="J61" s="390"/>
      <c r="K61" s="285"/>
      <c r="L61" s="282"/>
      <c r="M61" s="246"/>
    </row>
    <row r="62" spans="1:13" x14ac:dyDescent="0.2">
      <c r="B62" s="305" t="s">
        <v>75</v>
      </c>
      <c r="C62" s="309"/>
      <c r="D62" s="310">
        <f>ROUNDUP(SUM(F51:F53),0)</f>
        <v>0</v>
      </c>
      <c r="E62" s="309" t="s">
        <v>72</v>
      </c>
      <c r="F62" s="308">
        <f>($M$42-($M$42*$M$40))*D62</f>
        <v>0</v>
      </c>
      <c r="G62" s="301" t="s">
        <v>70</v>
      </c>
      <c r="I62" s="316"/>
      <c r="J62" s="361"/>
      <c r="K62" s="356"/>
      <c r="L62" s="241"/>
      <c r="M62" s="306"/>
    </row>
    <row r="63" spans="1:13" x14ac:dyDescent="0.2">
      <c r="B63" s="305" t="s">
        <v>74</v>
      </c>
      <c r="C63" s="309"/>
      <c r="D63" s="310">
        <f>ROUNDUP(SUM(L51:L53),0)</f>
        <v>0</v>
      </c>
      <c r="E63" s="309" t="s">
        <v>72</v>
      </c>
      <c r="F63" s="308">
        <f>($M$43-($M$43*$M$40))*D63</f>
        <v>0</v>
      </c>
      <c r="G63" s="301" t="s">
        <v>70</v>
      </c>
    </row>
    <row r="64" spans="1:13" x14ac:dyDescent="0.2">
      <c r="B64" s="305" t="s">
        <v>73</v>
      </c>
      <c r="C64" s="303"/>
      <c r="D64" s="304">
        <f>+D58</f>
        <v>0</v>
      </c>
      <c r="E64" s="303" t="s">
        <v>72</v>
      </c>
      <c r="F64" s="302">
        <f>($M$44-($M$44*$M$40))*D64</f>
        <v>0</v>
      </c>
      <c r="G64" s="301" t="s">
        <v>70</v>
      </c>
      <c r="H64" s="289"/>
    </row>
    <row r="65" spans="2:8" ht="13.5" thickBot="1" x14ac:dyDescent="0.25">
      <c r="B65" s="300" t="s">
        <v>71</v>
      </c>
      <c r="C65" s="389"/>
      <c r="D65" s="389"/>
      <c r="E65" s="389"/>
      <c r="F65" s="388">
        <f>SUM(F62:F64)</f>
        <v>0</v>
      </c>
      <c r="G65" s="387" t="s">
        <v>70</v>
      </c>
      <c r="H65" s="296"/>
    </row>
    <row r="66" spans="2:8" ht="13.5" thickTop="1" x14ac:dyDescent="0.2"/>
  </sheetData>
  <sheetProtection selectLockedCells="1"/>
  <pageMargins left="0.4" right="0.15748031496062992" top="0.59055118110236227" bottom="0.62992125984251968" header="0.23622047244094491" footer="0.51181102362204722"/>
  <pageSetup paperSize="9" scale="69" orientation="portrait" r:id="rId1"/>
  <headerFooter alignWithMargins="0">
    <oddHeader>&amp;C&amp;A&amp;R&amp;D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A7E83-C398-4DB8-BB11-8DD1C816C2A8}">
  <dimension ref="B2:G47"/>
  <sheetViews>
    <sheetView workbookViewId="0">
      <selection activeCell="K17" sqref="K17"/>
    </sheetView>
  </sheetViews>
  <sheetFormatPr baseColWidth="10" defaultRowHeight="12.75" x14ac:dyDescent="0.2"/>
  <cols>
    <col min="1" max="1" width="4.140625" style="261" customWidth="1"/>
    <col min="2" max="2" width="42.7109375" style="261" customWidth="1"/>
    <col min="3" max="3" width="9" style="261" customWidth="1"/>
    <col min="4" max="6" width="11.42578125" style="261"/>
    <col min="7" max="7" width="8.140625" style="261" customWidth="1"/>
    <col min="8" max="256" width="11.42578125" style="261"/>
    <col min="257" max="257" width="4.140625" style="261" customWidth="1"/>
    <col min="258" max="258" width="42.7109375" style="261" customWidth="1"/>
    <col min="259" max="259" width="9" style="261" customWidth="1"/>
    <col min="260" max="262" width="11.42578125" style="261"/>
    <col min="263" max="263" width="8.140625" style="261" customWidth="1"/>
    <col min="264" max="512" width="11.42578125" style="261"/>
    <col min="513" max="513" width="4.140625" style="261" customWidth="1"/>
    <col min="514" max="514" width="42.7109375" style="261" customWidth="1"/>
    <col min="515" max="515" width="9" style="261" customWidth="1"/>
    <col min="516" max="518" width="11.42578125" style="261"/>
    <col min="519" max="519" width="8.140625" style="261" customWidth="1"/>
    <col min="520" max="768" width="11.42578125" style="261"/>
    <col min="769" max="769" width="4.140625" style="261" customWidth="1"/>
    <col min="770" max="770" width="42.7109375" style="261" customWidth="1"/>
    <col min="771" max="771" width="9" style="261" customWidth="1"/>
    <col min="772" max="774" width="11.42578125" style="261"/>
    <col min="775" max="775" width="8.140625" style="261" customWidth="1"/>
    <col min="776" max="1024" width="11.42578125" style="261"/>
    <col min="1025" max="1025" width="4.140625" style="261" customWidth="1"/>
    <col min="1026" max="1026" width="42.7109375" style="261" customWidth="1"/>
    <col min="1027" max="1027" width="9" style="261" customWidth="1"/>
    <col min="1028" max="1030" width="11.42578125" style="261"/>
    <col min="1031" max="1031" width="8.140625" style="261" customWidth="1"/>
    <col min="1032" max="1280" width="11.42578125" style="261"/>
    <col min="1281" max="1281" width="4.140625" style="261" customWidth="1"/>
    <col min="1282" max="1282" width="42.7109375" style="261" customWidth="1"/>
    <col min="1283" max="1283" width="9" style="261" customWidth="1"/>
    <col min="1284" max="1286" width="11.42578125" style="261"/>
    <col min="1287" max="1287" width="8.140625" style="261" customWidth="1"/>
    <col min="1288" max="1536" width="11.42578125" style="261"/>
    <col min="1537" max="1537" width="4.140625" style="261" customWidth="1"/>
    <col min="1538" max="1538" width="42.7109375" style="261" customWidth="1"/>
    <col min="1539" max="1539" width="9" style="261" customWidth="1"/>
    <col min="1540" max="1542" width="11.42578125" style="261"/>
    <col min="1543" max="1543" width="8.140625" style="261" customWidth="1"/>
    <col min="1544" max="1792" width="11.42578125" style="261"/>
    <col min="1793" max="1793" width="4.140625" style="261" customWidth="1"/>
    <col min="1794" max="1794" width="42.7109375" style="261" customWidth="1"/>
    <col min="1795" max="1795" width="9" style="261" customWidth="1"/>
    <col min="1796" max="1798" width="11.42578125" style="261"/>
    <col min="1799" max="1799" width="8.140625" style="261" customWidth="1"/>
    <col min="1800" max="2048" width="11.42578125" style="261"/>
    <col min="2049" max="2049" width="4.140625" style="261" customWidth="1"/>
    <col min="2050" max="2050" width="42.7109375" style="261" customWidth="1"/>
    <col min="2051" max="2051" width="9" style="261" customWidth="1"/>
    <col min="2052" max="2054" width="11.42578125" style="261"/>
    <col min="2055" max="2055" width="8.140625" style="261" customWidth="1"/>
    <col min="2056" max="2304" width="11.42578125" style="261"/>
    <col min="2305" max="2305" width="4.140625" style="261" customWidth="1"/>
    <col min="2306" max="2306" width="42.7109375" style="261" customWidth="1"/>
    <col min="2307" max="2307" width="9" style="261" customWidth="1"/>
    <col min="2308" max="2310" width="11.42578125" style="261"/>
    <col min="2311" max="2311" width="8.140625" style="261" customWidth="1"/>
    <col min="2312" max="2560" width="11.42578125" style="261"/>
    <col min="2561" max="2561" width="4.140625" style="261" customWidth="1"/>
    <col min="2562" max="2562" width="42.7109375" style="261" customWidth="1"/>
    <col min="2563" max="2563" width="9" style="261" customWidth="1"/>
    <col min="2564" max="2566" width="11.42578125" style="261"/>
    <col min="2567" max="2567" width="8.140625" style="261" customWidth="1"/>
    <col min="2568" max="2816" width="11.42578125" style="261"/>
    <col min="2817" max="2817" width="4.140625" style="261" customWidth="1"/>
    <col min="2818" max="2818" width="42.7109375" style="261" customWidth="1"/>
    <col min="2819" max="2819" width="9" style="261" customWidth="1"/>
    <col min="2820" max="2822" width="11.42578125" style="261"/>
    <col min="2823" max="2823" width="8.140625" style="261" customWidth="1"/>
    <col min="2824" max="3072" width="11.42578125" style="261"/>
    <col min="3073" max="3073" width="4.140625" style="261" customWidth="1"/>
    <col min="3074" max="3074" width="42.7109375" style="261" customWidth="1"/>
    <col min="3075" max="3075" width="9" style="261" customWidth="1"/>
    <col min="3076" max="3078" width="11.42578125" style="261"/>
    <col min="3079" max="3079" width="8.140625" style="261" customWidth="1"/>
    <col min="3080" max="3328" width="11.42578125" style="261"/>
    <col min="3329" max="3329" width="4.140625" style="261" customWidth="1"/>
    <col min="3330" max="3330" width="42.7109375" style="261" customWidth="1"/>
    <col min="3331" max="3331" width="9" style="261" customWidth="1"/>
    <col min="3332" max="3334" width="11.42578125" style="261"/>
    <col min="3335" max="3335" width="8.140625" style="261" customWidth="1"/>
    <col min="3336" max="3584" width="11.42578125" style="261"/>
    <col min="3585" max="3585" width="4.140625" style="261" customWidth="1"/>
    <col min="3586" max="3586" width="42.7109375" style="261" customWidth="1"/>
    <col min="3587" max="3587" width="9" style="261" customWidth="1"/>
    <col min="3588" max="3590" width="11.42578125" style="261"/>
    <col min="3591" max="3591" width="8.140625" style="261" customWidth="1"/>
    <col min="3592" max="3840" width="11.42578125" style="261"/>
    <col min="3841" max="3841" width="4.140625" style="261" customWidth="1"/>
    <col min="3842" max="3842" width="42.7109375" style="261" customWidth="1"/>
    <col min="3843" max="3843" width="9" style="261" customWidth="1"/>
    <col min="3844" max="3846" width="11.42578125" style="261"/>
    <col min="3847" max="3847" width="8.140625" style="261" customWidth="1"/>
    <col min="3848" max="4096" width="11.42578125" style="261"/>
    <col min="4097" max="4097" width="4.140625" style="261" customWidth="1"/>
    <col min="4098" max="4098" width="42.7109375" style="261" customWidth="1"/>
    <col min="4099" max="4099" width="9" style="261" customWidth="1"/>
    <col min="4100" max="4102" width="11.42578125" style="261"/>
    <col min="4103" max="4103" width="8.140625" style="261" customWidth="1"/>
    <col min="4104" max="4352" width="11.42578125" style="261"/>
    <col min="4353" max="4353" width="4.140625" style="261" customWidth="1"/>
    <col min="4354" max="4354" width="42.7109375" style="261" customWidth="1"/>
    <col min="4355" max="4355" width="9" style="261" customWidth="1"/>
    <col min="4356" max="4358" width="11.42578125" style="261"/>
    <col min="4359" max="4359" width="8.140625" style="261" customWidth="1"/>
    <col min="4360" max="4608" width="11.42578125" style="261"/>
    <col min="4609" max="4609" width="4.140625" style="261" customWidth="1"/>
    <col min="4610" max="4610" width="42.7109375" style="261" customWidth="1"/>
    <col min="4611" max="4611" width="9" style="261" customWidth="1"/>
    <col min="4612" max="4614" width="11.42578125" style="261"/>
    <col min="4615" max="4615" width="8.140625" style="261" customWidth="1"/>
    <col min="4616" max="4864" width="11.42578125" style="261"/>
    <col min="4865" max="4865" width="4.140625" style="261" customWidth="1"/>
    <col min="4866" max="4866" width="42.7109375" style="261" customWidth="1"/>
    <col min="4867" max="4867" width="9" style="261" customWidth="1"/>
    <col min="4868" max="4870" width="11.42578125" style="261"/>
    <col min="4871" max="4871" width="8.140625" style="261" customWidth="1"/>
    <col min="4872" max="5120" width="11.42578125" style="261"/>
    <col min="5121" max="5121" width="4.140625" style="261" customWidth="1"/>
    <col min="5122" max="5122" width="42.7109375" style="261" customWidth="1"/>
    <col min="5123" max="5123" width="9" style="261" customWidth="1"/>
    <col min="5124" max="5126" width="11.42578125" style="261"/>
    <col min="5127" max="5127" width="8.140625" style="261" customWidth="1"/>
    <col min="5128" max="5376" width="11.42578125" style="261"/>
    <col min="5377" max="5377" width="4.140625" style="261" customWidth="1"/>
    <col min="5378" max="5378" width="42.7109375" style="261" customWidth="1"/>
    <col min="5379" max="5379" width="9" style="261" customWidth="1"/>
    <col min="5380" max="5382" width="11.42578125" style="261"/>
    <col min="5383" max="5383" width="8.140625" style="261" customWidth="1"/>
    <col min="5384" max="5632" width="11.42578125" style="261"/>
    <col min="5633" max="5633" width="4.140625" style="261" customWidth="1"/>
    <col min="5634" max="5634" width="42.7109375" style="261" customWidth="1"/>
    <col min="5635" max="5635" width="9" style="261" customWidth="1"/>
    <col min="5636" max="5638" width="11.42578125" style="261"/>
    <col min="5639" max="5639" width="8.140625" style="261" customWidth="1"/>
    <col min="5640" max="5888" width="11.42578125" style="261"/>
    <col min="5889" max="5889" width="4.140625" style="261" customWidth="1"/>
    <col min="5890" max="5890" width="42.7109375" style="261" customWidth="1"/>
    <col min="5891" max="5891" width="9" style="261" customWidth="1"/>
    <col min="5892" max="5894" width="11.42578125" style="261"/>
    <col min="5895" max="5895" width="8.140625" style="261" customWidth="1"/>
    <col min="5896" max="6144" width="11.42578125" style="261"/>
    <col min="6145" max="6145" width="4.140625" style="261" customWidth="1"/>
    <col min="6146" max="6146" width="42.7109375" style="261" customWidth="1"/>
    <col min="6147" max="6147" width="9" style="261" customWidth="1"/>
    <col min="6148" max="6150" width="11.42578125" style="261"/>
    <col min="6151" max="6151" width="8.140625" style="261" customWidth="1"/>
    <col min="6152" max="6400" width="11.42578125" style="261"/>
    <col min="6401" max="6401" width="4.140625" style="261" customWidth="1"/>
    <col min="6402" max="6402" width="42.7109375" style="261" customWidth="1"/>
    <col min="6403" max="6403" width="9" style="261" customWidth="1"/>
    <col min="6404" max="6406" width="11.42578125" style="261"/>
    <col min="6407" max="6407" width="8.140625" style="261" customWidth="1"/>
    <col min="6408" max="6656" width="11.42578125" style="261"/>
    <col min="6657" max="6657" width="4.140625" style="261" customWidth="1"/>
    <col min="6658" max="6658" width="42.7109375" style="261" customWidth="1"/>
    <col min="6659" max="6659" width="9" style="261" customWidth="1"/>
    <col min="6660" max="6662" width="11.42578125" style="261"/>
    <col min="6663" max="6663" width="8.140625" style="261" customWidth="1"/>
    <col min="6664" max="6912" width="11.42578125" style="261"/>
    <col min="6913" max="6913" width="4.140625" style="261" customWidth="1"/>
    <col min="6914" max="6914" width="42.7109375" style="261" customWidth="1"/>
    <col min="6915" max="6915" width="9" style="261" customWidth="1"/>
    <col min="6916" max="6918" width="11.42578125" style="261"/>
    <col min="6919" max="6919" width="8.140625" style="261" customWidth="1"/>
    <col min="6920" max="7168" width="11.42578125" style="261"/>
    <col min="7169" max="7169" width="4.140625" style="261" customWidth="1"/>
    <col min="7170" max="7170" width="42.7109375" style="261" customWidth="1"/>
    <col min="7171" max="7171" width="9" style="261" customWidth="1"/>
    <col min="7172" max="7174" width="11.42578125" style="261"/>
    <col min="7175" max="7175" width="8.140625" style="261" customWidth="1"/>
    <col min="7176" max="7424" width="11.42578125" style="261"/>
    <col min="7425" max="7425" width="4.140625" style="261" customWidth="1"/>
    <col min="7426" max="7426" width="42.7109375" style="261" customWidth="1"/>
    <col min="7427" max="7427" width="9" style="261" customWidth="1"/>
    <col min="7428" max="7430" width="11.42578125" style="261"/>
    <col min="7431" max="7431" width="8.140625" style="261" customWidth="1"/>
    <col min="7432" max="7680" width="11.42578125" style="261"/>
    <col min="7681" max="7681" width="4.140625" style="261" customWidth="1"/>
    <col min="7682" max="7682" width="42.7109375" style="261" customWidth="1"/>
    <col min="7683" max="7683" width="9" style="261" customWidth="1"/>
    <col min="7684" max="7686" width="11.42578125" style="261"/>
    <col min="7687" max="7687" width="8.140625" style="261" customWidth="1"/>
    <col min="7688" max="7936" width="11.42578125" style="261"/>
    <col min="7937" max="7937" width="4.140625" style="261" customWidth="1"/>
    <col min="7938" max="7938" width="42.7109375" style="261" customWidth="1"/>
    <col min="7939" max="7939" width="9" style="261" customWidth="1"/>
    <col min="7940" max="7942" width="11.42578125" style="261"/>
    <col min="7943" max="7943" width="8.140625" style="261" customWidth="1"/>
    <col min="7944" max="8192" width="11.42578125" style="261"/>
    <col min="8193" max="8193" width="4.140625" style="261" customWidth="1"/>
    <col min="8194" max="8194" width="42.7109375" style="261" customWidth="1"/>
    <col min="8195" max="8195" width="9" style="261" customWidth="1"/>
    <col min="8196" max="8198" width="11.42578125" style="261"/>
    <col min="8199" max="8199" width="8.140625" style="261" customWidth="1"/>
    <col min="8200" max="8448" width="11.42578125" style="261"/>
    <col min="8449" max="8449" width="4.140625" style="261" customWidth="1"/>
    <col min="8450" max="8450" width="42.7109375" style="261" customWidth="1"/>
    <col min="8451" max="8451" width="9" style="261" customWidth="1"/>
    <col min="8452" max="8454" width="11.42578125" style="261"/>
    <col min="8455" max="8455" width="8.140625" style="261" customWidth="1"/>
    <col min="8456" max="8704" width="11.42578125" style="261"/>
    <col min="8705" max="8705" width="4.140625" style="261" customWidth="1"/>
    <col min="8706" max="8706" width="42.7109375" style="261" customWidth="1"/>
    <col min="8707" max="8707" width="9" style="261" customWidth="1"/>
    <col min="8708" max="8710" width="11.42578125" style="261"/>
    <col min="8711" max="8711" width="8.140625" style="261" customWidth="1"/>
    <col min="8712" max="8960" width="11.42578125" style="261"/>
    <col min="8961" max="8961" width="4.140625" style="261" customWidth="1"/>
    <col min="8962" max="8962" width="42.7109375" style="261" customWidth="1"/>
    <col min="8963" max="8963" width="9" style="261" customWidth="1"/>
    <col min="8964" max="8966" width="11.42578125" style="261"/>
    <col min="8967" max="8967" width="8.140625" style="261" customWidth="1"/>
    <col min="8968" max="9216" width="11.42578125" style="261"/>
    <col min="9217" max="9217" width="4.140625" style="261" customWidth="1"/>
    <col min="9218" max="9218" width="42.7109375" style="261" customWidth="1"/>
    <col min="9219" max="9219" width="9" style="261" customWidth="1"/>
    <col min="9220" max="9222" width="11.42578125" style="261"/>
    <col min="9223" max="9223" width="8.140625" style="261" customWidth="1"/>
    <col min="9224" max="9472" width="11.42578125" style="261"/>
    <col min="9473" max="9473" width="4.140625" style="261" customWidth="1"/>
    <col min="9474" max="9474" width="42.7109375" style="261" customWidth="1"/>
    <col min="9475" max="9475" width="9" style="261" customWidth="1"/>
    <col min="9476" max="9478" width="11.42578125" style="261"/>
    <col min="9479" max="9479" width="8.140625" style="261" customWidth="1"/>
    <col min="9480" max="9728" width="11.42578125" style="261"/>
    <col min="9729" max="9729" width="4.140625" style="261" customWidth="1"/>
    <col min="9730" max="9730" width="42.7109375" style="261" customWidth="1"/>
    <col min="9731" max="9731" width="9" style="261" customWidth="1"/>
    <col min="9732" max="9734" width="11.42578125" style="261"/>
    <col min="9735" max="9735" width="8.140625" style="261" customWidth="1"/>
    <col min="9736" max="9984" width="11.42578125" style="261"/>
    <col min="9985" max="9985" width="4.140625" style="261" customWidth="1"/>
    <col min="9986" max="9986" width="42.7109375" style="261" customWidth="1"/>
    <col min="9987" max="9987" width="9" style="261" customWidth="1"/>
    <col min="9988" max="9990" width="11.42578125" style="261"/>
    <col min="9991" max="9991" width="8.140625" style="261" customWidth="1"/>
    <col min="9992" max="10240" width="11.42578125" style="261"/>
    <col min="10241" max="10241" width="4.140625" style="261" customWidth="1"/>
    <col min="10242" max="10242" width="42.7109375" style="261" customWidth="1"/>
    <col min="10243" max="10243" width="9" style="261" customWidth="1"/>
    <col min="10244" max="10246" width="11.42578125" style="261"/>
    <col min="10247" max="10247" width="8.140625" style="261" customWidth="1"/>
    <col min="10248" max="10496" width="11.42578125" style="261"/>
    <col min="10497" max="10497" width="4.140625" style="261" customWidth="1"/>
    <col min="10498" max="10498" width="42.7109375" style="261" customWidth="1"/>
    <col min="10499" max="10499" width="9" style="261" customWidth="1"/>
    <col min="10500" max="10502" width="11.42578125" style="261"/>
    <col min="10503" max="10503" width="8.140625" style="261" customWidth="1"/>
    <col min="10504" max="10752" width="11.42578125" style="261"/>
    <col min="10753" max="10753" width="4.140625" style="261" customWidth="1"/>
    <col min="10754" max="10754" width="42.7109375" style="261" customWidth="1"/>
    <col min="10755" max="10755" width="9" style="261" customWidth="1"/>
    <col min="10756" max="10758" width="11.42578125" style="261"/>
    <col min="10759" max="10759" width="8.140625" style="261" customWidth="1"/>
    <col min="10760" max="11008" width="11.42578125" style="261"/>
    <col min="11009" max="11009" width="4.140625" style="261" customWidth="1"/>
    <col min="11010" max="11010" width="42.7109375" style="261" customWidth="1"/>
    <col min="11011" max="11011" width="9" style="261" customWidth="1"/>
    <col min="11012" max="11014" width="11.42578125" style="261"/>
    <col min="11015" max="11015" width="8.140625" style="261" customWidth="1"/>
    <col min="11016" max="11264" width="11.42578125" style="261"/>
    <col min="11265" max="11265" width="4.140625" style="261" customWidth="1"/>
    <col min="11266" max="11266" width="42.7109375" style="261" customWidth="1"/>
    <col min="11267" max="11267" width="9" style="261" customWidth="1"/>
    <col min="11268" max="11270" width="11.42578125" style="261"/>
    <col min="11271" max="11271" width="8.140625" style="261" customWidth="1"/>
    <col min="11272" max="11520" width="11.42578125" style="261"/>
    <col min="11521" max="11521" width="4.140625" style="261" customWidth="1"/>
    <col min="11522" max="11522" width="42.7109375" style="261" customWidth="1"/>
    <col min="11523" max="11523" width="9" style="261" customWidth="1"/>
    <col min="11524" max="11526" width="11.42578125" style="261"/>
    <col min="11527" max="11527" width="8.140625" style="261" customWidth="1"/>
    <col min="11528" max="11776" width="11.42578125" style="261"/>
    <col min="11777" max="11777" width="4.140625" style="261" customWidth="1"/>
    <col min="11778" max="11778" width="42.7109375" style="261" customWidth="1"/>
    <col min="11779" max="11779" width="9" style="261" customWidth="1"/>
    <col min="11780" max="11782" width="11.42578125" style="261"/>
    <col min="11783" max="11783" width="8.140625" style="261" customWidth="1"/>
    <col min="11784" max="12032" width="11.42578125" style="261"/>
    <col min="12033" max="12033" width="4.140625" style="261" customWidth="1"/>
    <col min="12034" max="12034" width="42.7109375" style="261" customWidth="1"/>
    <col min="12035" max="12035" width="9" style="261" customWidth="1"/>
    <col min="12036" max="12038" width="11.42578125" style="261"/>
    <col min="12039" max="12039" width="8.140625" style="261" customWidth="1"/>
    <col min="12040" max="12288" width="11.42578125" style="261"/>
    <col min="12289" max="12289" width="4.140625" style="261" customWidth="1"/>
    <col min="12290" max="12290" width="42.7109375" style="261" customWidth="1"/>
    <col min="12291" max="12291" width="9" style="261" customWidth="1"/>
    <col min="12292" max="12294" width="11.42578125" style="261"/>
    <col min="12295" max="12295" width="8.140625" style="261" customWidth="1"/>
    <col min="12296" max="12544" width="11.42578125" style="261"/>
    <col min="12545" max="12545" width="4.140625" style="261" customWidth="1"/>
    <col min="12546" max="12546" width="42.7109375" style="261" customWidth="1"/>
    <col min="12547" max="12547" width="9" style="261" customWidth="1"/>
    <col min="12548" max="12550" width="11.42578125" style="261"/>
    <col min="12551" max="12551" width="8.140625" style="261" customWidth="1"/>
    <col min="12552" max="12800" width="11.42578125" style="261"/>
    <col min="12801" max="12801" width="4.140625" style="261" customWidth="1"/>
    <col min="12802" max="12802" width="42.7109375" style="261" customWidth="1"/>
    <col min="12803" max="12803" width="9" style="261" customWidth="1"/>
    <col min="12804" max="12806" width="11.42578125" style="261"/>
    <col min="12807" max="12807" width="8.140625" style="261" customWidth="1"/>
    <col min="12808" max="13056" width="11.42578125" style="261"/>
    <col min="13057" max="13057" width="4.140625" style="261" customWidth="1"/>
    <col min="13058" max="13058" width="42.7109375" style="261" customWidth="1"/>
    <col min="13059" max="13059" width="9" style="261" customWidth="1"/>
    <col min="13060" max="13062" width="11.42578125" style="261"/>
    <col min="13063" max="13063" width="8.140625" style="261" customWidth="1"/>
    <col min="13064" max="13312" width="11.42578125" style="261"/>
    <col min="13313" max="13313" width="4.140625" style="261" customWidth="1"/>
    <col min="13314" max="13314" width="42.7109375" style="261" customWidth="1"/>
    <col min="13315" max="13315" width="9" style="261" customWidth="1"/>
    <col min="13316" max="13318" width="11.42578125" style="261"/>
    <col min="13319" max="13319" width="8.140625" style="261" customWidth="1"/>
    <col min="13320" max="13568" width="11.42578125" style="261"/>
    <col min="13569" max="13569" width="4.140625" style="261" customWidth="1"/>
    <col min="13570" max="13570" width="42.7109375" style="261" customWidth="1"/>
    <col min="13571" max="13571" width="9" style="261" customWidth="1"/>
    <col min="13572" max="13574" width="11.42578125" style="261"/>
    <col min="13575" max="13575" width="8.140625" style="261" customWidth="1"/>
    <col min="13576" max="13824" width="11.42578125" style="261"/>
    <col min="13825" max="13825" width="4.140625" style="261" customWidth="1"/>
    <col min="13826" max="13826" width="42.7109375" style="261" customWidth="1"/>
    <col min="13827" max="13827" width="9" style="261" customWidth="1"/>
    <col min="13828" max="13830" width="11.42578125" style="261"/>
    <col min="13831" max="13831" width="8.140625" style="261" customWidth="1"/>
    <col min="13832" max="14080" width="11.42578125" style="261"/>
    <col min="14081" max="14081" width="4.140625" style="261" customWidth="1"/>
    <col min="14082" max="14082" width="42.7109375" style="261" customWidth="1"/>
    <col min="14083" max="14083" width="9" style="261" customWidth="1"/>
    <col min="14084" max="14086" width="11.42578125" style="261"/>
    <col min="14087" max="14087" width="8.140625" style="261" customWidth="1"/>
    <col min="14088" max="14336" width="11.42578125" style="261"/>
    <col min="14337" max="14337" width="4.140625" style="261" customWidth="1"/>
    <col min="14338" max="14338" width="42.7109375" style="261" customWidth="1"/>
    <col min="14339" max="14339" width="9" style="261" customWidth="1"/>
    <col min="14340" max="14342" width="11.42578125" style="261"/>
    <col min="14343" max="14343" width="8.140625" style="261" customWidth="1"/>
    <col min="14344" max="14592" width="11.42578125" style="261"/>
    <col min="14593" max="14593" width="4.140625" style="261" customWidth="1"/>
    <col min="14594" max="14594" width="42.7109375" style="261" customWidth="1"/>
    <col min="14595" max="14595" width="9" style="261" customWidth="1"/>
    <col min="14596" max="14598" width="11.42578125" style="261"/>
    <col min="14599" max="14599" width="8.140625" style="261" customWidth="1"/>
    <col min="14600" max="14848" width="11.42578125" style="261"/>
    <col min="14849" max="14849" width="4.140625" style="261" customWidth="1"/>
    <col min="14850" max="14850" width="42.7109375" style="261" customWidth="1"/>
    <col min="14851" max="14851" width="9" style="261" customWidth="1"/>
    <col min="14852" max="14854" width="11.42578125" style="261"/>
    <col min="14855" max="14855" width="8.140625" style="261" customWidth="1"/>
    <col min="14856" max="15104" width="11.42578125" style="261"/>
    <col min="15105" max="15105" width="4.140625" style="261" customWidth="1"/>
    <col min="15106" max="15106" width="42.7109375" style="261" customWidth="1"/>
    <col min="15107" max="15107" width="9" style="261" customWidth="1"/>
    <col min="15108" max="15110" width="11.42578125" style="261"/>
    <col min="15111" max="15111" width="8.140625" style="261" customWidth="1"/>
    <col min="15112" max="15360" width="11.42578125" style="261"/>
    <col min="15361" max="15361" width="4.140625" style="261" customWidth="1"/>
    <col min="15362" max="15362" width="42.7109375" style="261" customWidth="1"/>
    <col min="15363" max="15363" width="9" style="261" customWidth="1"/>
    <col min="15364" max="15366" width="11.42578125" style="261"/>
    <col min="15367" max="15367" width="8.140625" style="261" customWidth="1"/>
    <col min="15368" max="15616" width="11.42578125" style="261"/>
    <col min="15617" max="15617" width="4.140625" style="261" customWidth="1"/>
    <col min="15618" max="15618" width="42.7109375" style="261" customWidth="1"/>
    <col min="15619" max="15619" width="9" style="261" customWidth="1"/>
    <col min="15620" max="15622" width="11.42578125" style="261"/>
    <col min="15623" max="15623" width="8.140625" style="261" customWidth="1"/>
    <col min="15624" max="15872" width="11.42578125" style="261"/>
    <col min="15873" max="15873" width="4.140625" style="261" customWidth="1"/>
    <col min="15874" max="15874" width="42.7109375" style="261" customWidth="1"/>
    <col min="15875" max="15875" width="9" style="261" customWidth="1"/>
    <col min="15876" max="15878" width="11.42578125" style="261"/>
    <col min="15879" max="15879" width="8.140625" style="261" customWidth="1"/>
    <col min="15880" max="16128" width="11.42578125" style="261"/>
    <col min="16129" max="16129" width="4.140625" style="261" customWidth="1"/>
    <col min="16130" max="16130" width="42.7109375" style="261" customWidth="1"/>
    <col min="16131" max="16131" width="9" style="261" customWidth="1"/>
    <col min="16132" max="16134" width="11.42578125" style="261"/>
    <col min="16135" max="16135" width="8.140625" style="261" customWidth="1"/>
    <col min="16136" max="16384" width="11.42578125" style="261"/>
  </cols>
  <sheetData>
    <row r="2" spans="2:2" ht="15" x14ac:dyDescent="0.25">
      <c r="B2" s="446" t="s">
        <v>171</v>
      </c>
    </row>
    <row r="3" spans="2:2" x14ac:dyDescent="0.2">
      <c r="B3" s="285"/>
    </row>
    <row r="4" spans="2:2" x14ac:dyDescent="0.2">
      <c r="B4" s="241" t="s">
        <v>170</v>
      </c>
    </row>
    <row r="5" spans="2:2" x14ac:dyDescent="0.2">
      <c r="B5" s="241" t="s">
        <v>169</v>
      </c>
    </row>
    <row r="6" spans="2:2" x14ac:dyDescent="0.2">
      <c r="B6" s="241" t="s">
        <v>168</v>
      </c>
    </row>
    <row r="7" spans="2:2" x14ac:dyDescent="0.2">
      <c r="B7" s="241" t="s">
        <v>167</v>
      </c>
    </row>
    <row r="8" spans="2:2" x14ac:dyDescent="0.2">
      <c r="B8" s="447" t="s">
        <v>166</v>
      </c>
    </row>
    <row r="9" spans="2:2" x14ac:dyDescent="0.2">
      <c r="B9" s="241" t="s">
        <v>165</v>
      </c>
    </row>
    <row r="10" spans="2:2" x14ac:dyDescent="0.2">
      <c r="B10" s="241" t="s">
        <v>164</v>
      </c>
    </row>
    <row r="11" spans="2:2" x14ac:dyDescent="0.2">
      <c r="B11" s="241" t="s">
        <v>163</v>
      </c>
    </row>
    <row r="12" spans="2:2" x14ac:dyDescent="0.2">
      <c r="B12" s="447" t="s">
        <v>162</v>
      </c>
    </row>
    <row r="13" spans="2:2" x14ac:dyDescent="0.2">
      <c r="B13" s="447" t="s">
        <v>161</v>
      </c>
    </row>
    <row r="14" spans="2:2" x14ac:dyDescent="0.2">
      <c r="B14" s="241" t="s">
        <v>160</v>
      </c>
    </row>
    <row r="15" spans="2:2" x14ac:dyDescent="0.2">
      <c r="B15" s="241" t="s">
        <v>159</v>
      </c>
    </row>
    <row r="16" spans="2:2" x14ac:dyDescent="0.2">
      <c r="B16" s="241" t="s">
        <v>158</v>
      </c>
    </row>
    <row r="17" spans="2:7" ht="22.5" customHeight="1" x14ac:dyDescent="0.2">
      <c r="B17" s="447" t="s">
        <v>157</v>
      </c>
    </row>
    <row r="18" spans="2:7" x14ac:dyDescent="0.2">
      <c r="B18" s="447"/>
    </row>
    <row r="19" spans="2:7" x14ac:dyDescent="0.2">
      <c r="B19" s="447"/>
    </row>
    <row r="20" spans="2:7" x14ac:dyDescent="0.2">
      <c r="D20" s="438"/>
    </row>
    <row r="21" spans="2:7" ht="15" x14ac:dyDescent="0.25">
      <c r="B21" s="446" t="s">
        <v>156</v>
      </c>
    </row>
    <row r="22" spans="2:7" x14ac:dyDescent="0.2">
      <c r="B22" s="285"/>
    </row>
    <row r="23" spans="2:7" x14ac:dyDescent="0.2">
      <c r="B23" s="445" t="s">
        <v>155</v>
      </c>
      <c r="C23" s="443" t="s">
        <v>153</v>
      </c>
      <c r="D23" s="445" t="s">
        <v>154</v>
      </c>
      <c r="E23" s="444"/>
      <c r="F23" s="444"/>
      <c r="G23" s="443" t="s">
        <v>153</v>
      </c>
    </row>
    <row r="24" spans="2:7" x14ac:dyDescent="0.2">
      <c r="B24" s="444" t="s">
        <v>152</v>
      </c>
      <c r="C24" s="443">
        <v>5</v>
      </c>
      <c r="D24" s="444" t="s">
        <v>152</v>
      </c>
      <c r="E24" s="444"/>
      <c r="F24" s="444"/>
      <c r="G24" s="443">
        <v>5</v>
      </c>
    </row>
    <row r="25" spans="2:7" x14ac:dyDescent="0.2">
      <c r="B25" s="444" t="s">
        <v>151</v>
      </c>
      <c r="C25" s="443">
        <v>4</v>
      </c>
      <c r="D25" s="444" t="s">
        <v>151</v>
      </c>
      <c r="E25" s="444"/>
      <c r="F25" s="444"/>
      <c r="G25" s="443">
        <v>4</v>
      </c>
    </row>
    <row r="26" spans="2:7" x14ac:dyDescent="0.2">
      <c r="B26" s="444" t="s">
        <v>150</v>
      </c>
      <c r="C26" s="443">
        <v>2</v>
      </c>
      <c r="D26" s="444"/>
      <c r="E26" s="444"/>
      <c r="F26" s="444"/>
      <c r="G26" s="443"/>
    </row>
    <row r="27" spans="2:7" x14ac:dyDescent="0.2">
      <c r="B27" s="444" t="s">
        <v>149</v>
      </c>
      <c r="C27" s="443">
        <v>4</v>
      </c>
      <c r="D27" s="444"/>
      <c r="E27" s="444"/>
      <c r="F27" s="444"/>
      <c r="G27" s="443"/>
    </row>
    <row r="28" spans="2:7" x14ac:dyDescent="0.2">
      <c r="B28" s="444" t="s">
        <v>148</v>
      </c>
      <c r="C28" s="443">
        <v>15</v>
      </c>
      <c r="D28" s="444"/>
      <c r="E28" s="444"/>
      <c r="F28" s="444"/>
      <c r="G28" s="443"/>
    </row>
    <row r="29" spans="2:7" x14ac:dyDescent="0.2">
      <c r="B29" s="444" t="s">
        <v>147</v>
      </c>
      <c r="C29" s="443">
        <v>6</v>
      </c>
      <c r="D29" s="444" t="s">
        <v>147</v>
      </c>
      <c r="E29" s="444"/>
      <c r="F29" s="444"/>
      <c r="G29" s="443">
        <v>6</v>
      </c>
    </row>
    <row r="30" spans="2:7" x14ac:dyDescent="0.2">
      <c r="B30" s="444" t="s">
        <v>146</v>
      </c>
      <c r="C30" s="443">
        <v>4</v>
      </c>
      <c r="D30" s="444"/>
      <c r="E30" s="444"/>
      <c r="F30" s="444"/>
      <c r="G30" s="443"/>
    </row>
    <row r="31" spans="2:7" x14ac:dyDescent="0.2">
      <c r="B31" s="444" t="s">
        <v>145</v>
      </c>
      <c r="C31" s="443">
        <v>6</v>
      </c>
      <c r="D31" s="444" t="s">
        <v>144</v>
      </c>
      <c r="E31" s="444"/>
      <c r="F31" s="444"/>
      <c r="G31" s="443">
        <v>6</v>
      </c>
    </row>
    <row r="32" spans="2:7" x14ac:dyDescent="0.2">
      <c r="B32" s="444" t="s">
        <v>143</v>
      </c>
      <c r="C32" s="443">
        <v>3</v>
      </c>
      <c r="D32" s="444"/>
      <c r="E32" s="444"/>
      <c r="F32" s="444"/>
      <c r="G32" s="443"/>
    </row>
    <row r="33" spans="2:7" x14ac:dyDescent="0.2">
      <c r="B33" s="444" t="s">
        <v>142</v>
      </c>
      <c r="C33" s="443">
        <v>10</v>
      </c>
      <c r="D33" s="444" t="s">
        <v>141</v>
      </c>
      <c r="E33" s="444"/>
      <c r="F33" s="444"/>
      <c r="G33" s="443">
        <v>8</v>
      </c>
    </row>
    <row r="34" spans="2:7" x14ac:dyDescent="0.2">
      <c r="B34" s="444"/>
      <c r="C34" s="443"/>
      <c r="D34" s="444" t="s">
        <v>140</v>
      </c>
      <c r="E34" s="444"/>
      <c r="F34" s="444"/>
      <c r="G34" s="443"/>
    </row>
    <row r="35" spans="2:7" x14ac:dyDescent="0.2">
      <c r="B35" s="444"/>
      <c r="C35" s="443"/>
      <c r="D35" s="444"/>
      <c r="E35" s="444"/>
      <c r="F35" s="444"/>
      <c r="G35" s="443"/>
    </row>
    <row r="36" spans="2:7" ht="13.5" thickBot="1" x14ac:dyDescent="0.25">
      <c r="B36" s="442" t="s">
        <v>139</v>
      </c>
      <c r="C36" s="440">
        <f>SUM(C24:C35)</f>
        <v>59</v>
      </c>
      <c r="D36" s="441"/>
      <c r="E36" s="441"/>
      <c r="F36" s="441"/>
      <c r="G36" s="440">
        <f>SUM(G24:G35)</f>
        <v>29</v>
      </c>
    </row>
    <row r="37" spans="2:7" ht="13.5" thickTop="1" x14ac:dyDescent="0.2"/>
    <row r="38" spans="2:7" x14ac:dyDescent="0.2">
      <c r="B38" s="261" t="s">
        <v>138</v>
      </c>
    </row>
    <row r="39" spans="2:7" x14ac:dyDescent="0.2">
      <c r="B39" s="439" t="s">
        <v>137</v>
      </c>
      <c r="C39" s="285">
        <v>798</v>
      </c>
    </row>
    <row r="40" spans="2:7" x14ac:dyDescent="0.2">
      <c r="B40" s="353"/>
    </row>
    <row r="41" spans="2:7" x14ac:dyDescent="0.2">
      <c r="B41" s="261" t="s">
        <v>136</v>
      </c>
      <c r="C41" s="261">
        <v>204</v>
      </c>
      <c r="D41" s="438">
        <f>100*C41/C$39</f>
        <v>25.563909774436091</v>
      </c>
      <c r="E41" s="261" t="s">
        <v>129</v>
      </c>
    </row>
    <row r="42" spans="2:7" x14ac:dyDescent="0.2">
      <c r="B42" s="261" t="s">
        <v>135</v>
      </c>
      <c r="C42" s="261">
        <v>257</v>
      </c>
      <c r="D42" s="438">
        <f>100*C42/C$39</f>
        <v>32.205513784461154</v>
      </c>
      <c r="E42" s="261" t="s">
        <v>129</v>
      </c>
    </row>
    <row r="43" spans="2:7" x14ac:dyDescent="0.2">
      <c r="B43" s="261" t="s">
        <v>134</v>
      </c>
      <c r="C43" s="261">
        <v>259</v>
      </c>
      <c r="D43" s="438">
        <f>100*C43/C$39</f>
        <v>32.456140350877192</v>
      </c>
      <c r="E43" s="261" t="s">
        <v>129</v>
      </c>
    </row>
    <row r="44" spans="2:7" x14ac:dyDescent="0.2">
      <c r="B44" s="261" t="s">
        <v>133</v>
      </c>
      <c r="C44" s="261">
        <v>31</v>
      </c>
      <c r="D44" s="438">
        <f>100*C44/C$39</f>
        <v>3.8847117794486214</v>
      </c>
      <c r="E44" s="261" t="s">
        <v>129</v>
      </c>
    </row>
    <row r="45" spans="2:7" x14ac:dyDescent="0.2">
      <c r="B45" s="261" t="s">
        <v>132</v>
      </c>
      <c r="C45" s="261">
        <v>20</v>
      </c>
      <c r="D45" s="438">
        <f>100*C45/C$39</f>
        <v>2.5062656641604009</v>
      </c>
      <c r="E45" s="261" t="s">
        <v>129</v>
      </c>
    </row>
    <row r="46" spans="2:7" x14ac:dyDescent="0.2">
      <c r="B46" s="261" t="s">
        <v>131</v>
      </c>
      <c r="C46" s="261">
        <v>15</v>
      </c>
      <c r="D46" s="438">
        <f>100*C46/C$39</f>
        <v>1.8796992481203008</v>
      </c>
      <c r="E46" s="261" t="s">
        <v>129</v>
      </c>
    </row>
    <row r="47" spans="2:7" x14ac:dyDescent="0.2">
      <c r="B47" s="261" t="s">
        <v>130</v>
      </c>
      <c r="C47" s="261">
        <v>12</v>
      </c>
      <c r="D47" s="438">
        <f>100*C47/C$39</f>
        <v>1.5037593984962405</v>
      </c>
      <c r="E47" s="261" t="s">
        <v>129</v>
      </c>
    </row>
  </sheetData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SEALTAQ</vt:lpstr>
      <vt:lpstr>DRIFIL Multifüller</vt:lpstr>
      <vt:lpstr>NOFIRNO Multifüller</vt:lpstr>
      <vt:lpstr>NOFIRNO per m²</vt:lpstr>
      <vt:lpstr>NOFIRNO L x H</vt:lpstr>
      <vt:lpstr>Arbeitszeit bei Mitbewerb!</vt:lpstr>
      <vt:lpstr>'DRIFIL Multifüller'!Druckbereich</vt:lpstr>
      <vt:lpstr>'NOFIRNO L x H'!Druckbereich</vt:lpstr>
      <vt:lpstr>'NOFIRNO Multifüller'!Druckbereich</vt:lpstr>
      <vt:lpstr>'NOFIRNO per m²'!Druckbereich</vt:lpstr>
      <vt:lpstr>SEALTAQ!Druckbereich</vt:lpstr>
    </vt:vector>
  </TitlesOfParts>
  <Company>Hc-Electric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Haller</dc:creator>
  <cp:lastModifiedBy>Barbara Hoeller</cp:lastModifiedBy>
  <cp:lastPrinted>2023-05-04T09:08:39Z</cp:lastPrinted>
  <dcterms:created xsi:type="dcterms:W3CDTF">2007-03-02T10:06:15Z</dcterms:created>
  <dcterms:modified xsi:type="dcterms:W3CDTF">2024-10-22T11:17:10Z</dcterms:modified>
</cp:coreProperties>
</file>